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User\Desktop\FOLDERS DOCUMENTS\ACCOUNTS\23-24\Precept\"/>
    </mc:Choice>
  </mc:AlternateContent>
  <xr:revisionPtr revIDLastSave="0" documentId="8_{4F7B2483-4579-4214-BAB5-4EDF921AC682}" xr6:coauthVersionLast="47" xr6:coauthVersionMax="47" xr10:uidLastSave="{00000000-0000-0000-0000-000000000000}"/>
  <workbookProtection workbookAlgorithmName="SHA-512" workbookHashValue="0aksF6Q/CuBGVVGXtYXMwzSolN1WsL+8N6WET/mCNH2mJFYGmqs/3lwVKulbXBFosyi0Fn2CW4r6kr26E5pgAw==" workbookSaltValue="K6BR0grv4pZsh89khm3i6g==" workbookSpinCount="100000" lockStructure="1"/>
  <bookViews>
    <workbookView xWindow="-120" yWindow="-120" windowWidth="24240" windowHeight="13140" firstSheet="1" activeTab="1" xr2:uid="{00000000-000D-0000-FFFF-FFFF00000000}"/>
  </bookViews>
  <sheets>
    <sheet name="Client Data" sheetId="4" state="hidden" r:id="rId1"/>
    <sheet name="Demand Forms " sheetId="6" r:id="rId2"/>
  </sheets>
  <definedNames>
    <definedName name="List">'Client Data'!$B$7:$B$41</definedName>
    <definedName name="OLE_LINK1" localSheetId="1">'Demand Forms '!$C$1</definedName>
    <definedName name="_xlnm.Print_Area" localSheetId="0">'Client Data'!$A$1:$I$44</definedName>
    <definedName name="_xlnm.Print_Area" localSheetId="1">'Demand Forms '!$B$1:$H$58</definedName>
    <definedName name="_xlnm.Print_Titles" localSheetId="0">'Client Data'!$A:$B</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6" l="1"/>
  <c r="E16" i="6"/>
  <c r="F43" i="4" l="1"/>
  <c r="E43" i="4"/>
  <c r="D47" i="6" l="1"/>
  <c r="D50" i="6" l="1"/>
  <c r="D49" i="6"/>
  <c r="D48" i="6"/>
  <c r="X17" i="6"/>
  <c r="X15" i="6"/>
  <c r="Y15" i="6"/>
  <c r="E15" i="6"/>
  <c r="E14" i="6"/>
  <c r="J43" i="4"/>
  <c r="B44" i="4"/>
  <c r="D43" i="4"/>
  <c r="C43"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E13" i="6" l="1"/>
  <c r="E17" i="6"/>
  <c r="G43" i="4"/>
  <c r="H43" i="4"/>
  <c r="F15" i="6" l="1"/>
  <c r="F13" i="6" l="1"/>
  <c r="F17" i="6"/>
  <c r="F1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Sibley</author>
    <author>tc={5BC819D9-4CB2-47EB-B329-1EEA4AE15383}</author>
  </authors>
  <commentList>
    <comment ref="D6" authorId="0" shapeId="0" xr:uid="{B8F8CBF8-995D-44B7-98ED-8C494EC8FFE4}">
      <text>
        <r>
          <rPr>
            <b/>
            <sz val="9"/>
            <color indexed="81"/>
            <rFont val="Tahoma"/>
            <family val="2"/>
          </rPr>
          <t>Luke Sibley:</t>
        </r>
        <r>
          <rPr>
            <sz val="9"/>
            <color indexed="81"/>
            <rFont val="Tahoma"/>
            <family val="2"/>
          </rPr>
          <t xml:space="preserve">
Column no longer used so no need to fill 14/12/22</t>
        </r>
      </text>
    </comment>
    <comment ref="F7" authorId="1" shapeId="0" xr:uid="{5BC819D9-4CB2-47EB-B329-1EEA4AE1538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@Aiden Tanton Hi Aiden, could you update 2021-22 precept column F with the 2021-22 figures from the rates and precepts spreadsheet (the one that you and Luke would work with) please.
Reply:
    I've renamed this spreadsheet as DRAFT precept demand form. Once you're happy that it's all rolled over, bank details are up to date to the 1A precept payable spreadsheet, you can email the draft precept demand form to help the towns and parishes to start budget setting their precept requirements. All my previous emails have been saved in the I drive - budget setting folders for 2020-21 if you need a reference to write your email. Vicki has saved some for last year's budget setting.you updated in the tracker),
Reply:
    I've renamed it yet - because you're in too. Could you rename this as draft so you and the parishes know this is the old tax base please when you email out. thanks</t>
        </r>
      </text>
    </comment>
  </commentList>
</comments>
</file>

<file path=xl/sharedStrings.xml><?xml version="1.0" encoding="utf-8"?>
<sst xmlns="http://schemas.openxmlformats.org/spreadsheetml/2006/main" count="166" uniqueCount="107">
  <si>
    <t>Potential Reimbursement</t>
  </si>
  <si>
    <t xml:space="preserve">2022/23 Budget Position </t>
  </si>
  <si>
    <t>2023/24 Draft Forecast</t>
  </si>
  <si>
    <t>BANK DETAILS</t>
  </si>
  <si>
    <t xml:space="preserve"> 
Tax Base</t>
  </si>
  <si>
    <t>Original % of Overall Loss</t>
  </si>
  <si>
    <t>Grant Award 
£</t>
  </si>
  <si>
    <t>Precept
£</t>
  </si>
  <si>
    <t>Total Resources
£</t>
  </si>
  <si>
    <t>New 'Band D' Figure</t>
  </si>
  <si>
    <t xml:space="preserve"> Tax Base 
</t>
  </si>
  <si>
    <t>Bank Name</t>
  </si>
  <si>
    <t>Bank Branch</t>
  </si>
  <si>
    <t>Sort Code</t>
  </si>
  <si>
    <t>Bank Account Number</t>
  </si>
  <si>
    <t>Alkham</t>
  </si>
  <si>
    <t>HSBC</t>
  </si>
  <si>
    <t>Folkestone</t>
  </si>
  <si>
    <t>Ash</t>
  </si>
  <si>
    <t>Unity Trust Bank</t>
  </si>
  <si>
    <t>Aylesham</t>
  </si>
  <si>
    <t>Lloyds TSB</t>
  </si>
  <si>
    <t>Canterbury</t>
  </si>
  <si>
    <t>00191994</t>
  </si>
  <si>
    <t>Capel-Le-Ferne</t>
  </si>
  <si>
    <t>Nat West</t>
  </si>
  <si>
    <t>Dover</t>
  </si>
  <si>
    <t>Deal</t>
  </si>
  <si>
    <t>08156336</t>
  </si>
  <si>
    <t>Denton-with-Wootton</t>
  </si>
  <si>
    <t>Birmingham</t>
  </si>
  <si>
    <t>Eastry</t>
  </si>
  <si>
    <t>Eythorne</t>
  </si>
  <si>
    <t>Unity Bank</t>
  </si>
  <si>
    <t>Goodnestone</t>
  </si>
  <si>
    <t>Great Mongeham</t>
  </si>
  <si>
    <t>Guston</t>
  </si>
  <si>
    <t>00401285</t>
  </si>
  <si>
    <t>Hougham-without</t>
  </si>
  <si>
    <t>Langdon</t>
  </si>
  <si>
    <t>08227497</t>
  </si>
  <si>
    <t>Lydden</t>
  </si>
  <si>
    <t>Nonington</t>
  </si>
  <si>
    <t>Co-operative Bank PLC</t>
  </si>
  <si>
    <t>089299</t>
  </si>
  <si>
    <t>Northbourne</t>
  </si>
  <si>
    <t>Preston</t>
  </si>
  <si>
    <t>03856431</t>
  </si>
  <si>
    <t>Ringwould-with-Kingsdown</t>
  </si>
  <si>
    <t>00701580</t>
  </si>
  <si>
    <t>Ripple</t>
  </si>
  <si>
    <t>Barclays</t>
  </si>
  <si>
    <t>River</t>
  </si>
  <si>
    <t>St Margarets-at-Cliffe</t>
  </si>
  <si>
    <t xml:space="preserve"> Dover Market Square</t>
  </si>
  <si>
    <t>02000098</t>
  </si>
  <si>
    <t>Sandwich</t>
  </si>
  <si>
    <t>Shepherdswell-with-Coldred</t>
  </si>
  <si>
    <t>Sholden</t>
  </si>
  <si>
    <t>Staple</t>
  </si>
  <si>
    <t>Stourmouth</t>
  </si>
  <si>
    <t>03907761</t>
  </si>
  <si>
    <t>Sutton-by-Dover</t>
  </si>
  <si>
    <t>08115729</t>
  </si>
  <si>
    <t>Temple Ewell</t>
  </si>
  <si>
    <t>Tilmanstone</t>
  </si>
  <si>
    <t>Unity Trust Bank PLC</t>
  </si>
  <si>
    <t>608301</t>
  </si>
  <si>
    <t>Walmer</t>
  </si>
  <si>
    <t>20379083</t>
  </si>
  <si>
    <t>Whitfield</t>
  </si>
  <si>
    <t>20423544</t>
  </si>
  <si>
    <t>Wingham</t>
  </si>
  <si>
    <t>02084427</t>
  </si>
  <si>
    <t>Woodnesborough</t>
  </si>
  <si>
    <t>Worth</t>
  </si>
  <si>
    <t>Totals</t>
  </si>
  <si>
    <t>Formal Town / Parish Precept</t>
  </si>
  <si>
    <t xml:space="preserve">            Demand Notice</t>
  </si>
  <si>
    <t>Town/Parish Council name</t>
  </si>
  <si>
    <t>Financial year to which the precept relates</t>
  </si>
  <si>
    <t>2023/24</t>
  </si>
  <si>
    <t>Date of meeting at which the precept was approved</t>
  </si>
  <si>
    <t>2022/23</t>
  </si>
  <si>
    <t>Total Resource Requirement</t>
  </si>
  <si>
    <t>Town / Parish Grant</t>
  </si>
  <si>
    <t>1 - 2 = 3</t>
  </si>
  <si>
    <t>Town / Parish Precept</t>
  </si>
  <si>
    <t>Tax Base</t>
  </si>
  <si>
    <r>
      <t>3</t>
    </r>
    <r>
      <rPr>
        <vertAlign val="superscript"/>
        <sz val="16"/>
        <color indexed="9"/>
        <rFont val="Arial"/>
        <family val="2"/>
      </rPr>
      <t>'</t>
    </r>
    <r>
      <rPr>
        <vertAlign val="superscript"/>
        <sz val="16"/>
        <color indexed="8"/>
        <rFont val="Arial"/>
        <family val="2"/>
      </rPr>
      <t>/4</t>
    </r>
  </si>
  <si>
    <t>Band D Council Tax Charge</t>
  </si>
  <si>
    <t>Percentage Council Tax increase</t>
  </si>
  <si>
    <t>Precept request authorised by:</t>
  </si>
  <si>
    <t>Chairman</t>
  </si>
  <si>
    <t>Signed:</t>
  </si>
  <si>
    <t>Clerk</t>
  </si>
  <si>
    <t>either via email to shane.kempster@dover.gov.uk or post to:</t>
  </si>
  <si>
    <t>Shane Kempster</t>
  </si>
  <si>
    <t>Accountancy</t>
  </si>
  <si>
    <t>Dover District Council</t>
  </si>
  <si>
    <t>White Cliffs Business Park</t>
  </si>
  <si>
    <t>Dover Kent CT16 3PJ</t>
  </si>
  <si>
    <t>Please only amend your bank details below in the space provided, if they are incorrect, in order for us to update our records.</t>
  </si>
  <si>
    <r>
      <t>Please return this formal Precept Demand Notice no later than</t>
    </r>
    <r>
      <rPr>
        <b/>
        <sz val="11"/>
        <rFont val="Arial"/>
        <family val="2"/>
      </rPr>
      <t xml:space="preserve"> Friday 27th January 2023,</t>
    </r>
  </si>
  <si>
    <t>Date: 17th January 2023</t>
  </si>
  <si>
    <t>Print Name: Philippa Seager</t>
  </si>
  <si>
    <t>Print Name: Maureen Leppard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</si>
</sst>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8" formatCode="&quot;£&quot;#,##0.00;[Red]\-&quot;£&quot;#,##0.00"/>
    <numFmt numFmtId="44" formatCode="_-&quot;£&quot;* #,##0.00_-;\-&quot;£&quot;* #,##0.00_-;_-&quot;£&quot;* &quot;-&quot;??_-;_-@_-"/>
    <numFmt numFmtId="43" formatCode="_-* #,##0.00_-;\-* #,##0.00_-;_-* &quot;-&quot;??_-;_-@_-"/>
    <numFmt numFmtId="164" formatCode="0.000"/>
    <numFmt numFmtId="165" formatCode="&quot;£&quot;#,##0.00"/>
    <numFmt numFmtId="166" formatCode="#,##0.00_ ;\-#,##0.00\ "/>
    <numFmt numFmtId="167" formatCode="&quot;£&quot;#,##0"/>
    <numFmt numFmtId="168" formatCode="mmmm\ d\,\ yyyy"/>
  </numFmts>
  <fonts count="42">
    <font>
      <sz val="11"/>
      <color theme="1"/>
      <name val="Calibri"/>
      <family val="2"/>
      <scheme val="minor"/>
    </font>
    <font>
      <vertAlign val="superscript"/>
      <sz val="16"/>
      <color indexed="8"/>
      <name val="Arial"/>
      <family val="2"/>
    </font>
    <font>
      <vertAlign val="superscript"/>
      <sz val="16"/>
      <color indexed="9"/>
      <name val="Arial"/>
      <family val="2"/>
    </font>
    <font>
      <sz val="11"/>
      <name val="Arial"/>
      <family val="2"/>
    </font>
    <font>
      <b/>
      <sz val="11"/>
      <name val="Arial"/>
      <family val="2"/>
    </font>
    <font>
      <u/>
      <sz val="14"/>
      <color indexed="8"/>
      <name val="Calibri"/>
      <family val="2"/>
    </font>
    <font>
      <sz val="14"/>
      <color indexed="8"/>
      <name val="Calibri"/>
      <family val="2"/>
    </font>
    <font>
      <i/>
      <sz val="11"/>
      <color indexed="8"/>
      <name val="Calibri"/>
      <family val="2"/>
    </font>
    <font>
      <b/>
      <sz val="11"/>
      <color indexed="8"/>
      <name val="Calibri"/>
      <family val="2"/>
    </font>
    <font>
      <sz val="11"/>
      <color indexed="8"/>
      <name val="Calibri"/>
      <family val="2"/>
    </font>
    <font>
      <b/>
      <sz val="10"/>
      <name val="Arial"/>
      <family val="2"/>
    </font>
    <font>
      <sz val="8"/>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8"/>
      <name val="Arial"/>
      <family val="2"/>
    </font>
    <font>
      <b/>
      <sz val="1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Geneva"/>
    </font>
    <font>
      <b/>
      <sz val="18"/>
      <color indexed="56"/>
      <name val="Cambria"/>
      <family val="2"/>
    </font>
    <font>
      <sz val="11"/>
      <color indexed="10"/>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theme="1"/>
      <name val="Arial"/>
      <family val="2"/>
    </font>
    <font>
      <b/>
      <sz val="11"/>
      <color theme="1"/>
      <name val="Arial"/>
      <family val="2"/>
    </font>
    <font>
      <vertAlign val="superscript"/>
      <sz val="16"/>
      <color theme="1"/>
      <name val="Arial"/>
      <family val="2"/>
    </font>
    <font>
      <sz val="16"/>
      <color theme="1"/>
      <name val="Arial"/>
      <family val="2"/>
    </font>
    <font>
      <b/>
      <sz val="25"/>
      <color theme="1"/>
      <name val="Arial"/>
      <family val="2"/>
    </font>
    <font>
      <b/>
      <sz val="26"/>
      <color theme="1"/>
      <name val="Arial"/>
      <family val="2"/>
    </font>
    <font>
      <u/>
      <sz val="11"/>
      <color theme="1"/>
      <name val="Arial"/>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CCCCCC"/>
        <bgColor indexed="64"/>
      </patternFill>
    </fill>
    <fill>
      <patternFill patternType="solid">
        <fgColor rgb="FFD9D9D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right style="thick">
        <color indexed="64"/>
      </right>
      <top style="thin">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thick">
        <color indexed="64"/>
      </bottom>
      <diagonal/>
    </border>
    <border>
      <left style="thick">
        <color indexed="64"/>
      </left>
      <right/>
      <top/>
      <bottom/>
      <diagonal/>
    </border>
    <border>
      <left/>
      <right/>
      <top/>
      <bottom style="medium">
        <color indexed="64"/>
      </bottom>
      <diagonal/>
    </border>
    <border>
      <left/>
      <right/>
      <top style="thin">
        <color indexed="64"/>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3" fontId="16" fillId="0" borderId="0" applyFill="0" applyBorder="0" applyAlignment="0" applyProtection="0"/>
    <xf numFmtId="44" fontId="9" fillId="0" borderId="0" applyFont="0" applyFill="0" applyBorder="0" applyAlignment="0" applyProtection="0"/>
    <xf numFmtId="5" fontId="16" fillId="0" borderId="0" applyFill="0" applyBorder="0" applyAlignment="0" applyProtection="0"/>
    <xf numFmtId="168" fontId="16" fillId="0" borderId="0" applyFill="0" applyBorder="0" applyAlignment="0" applyProtection="0"/>
    <xf numFmtId="0" fontId="17" fillId="0" borderId="0" applyNumberFormat="0" applyFill="0" applyBorder="0" applyAlignment="0" applyProtection="0"/>
    <xf numFmtId="2" fontId="16" fillId="0" borderId="0" applyFill="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3" applyNumberFormat="0" applyFill="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22" fillId="7" borderId="1" applyNumberFormat="0" applyAlignment="0" applyProtection="0"/>
    <xf numFmtId="0" fontId="23" fillId="0" borderId="4" applyNumberFormat="0" applyFill="0" applyAlignment="0" applyProtection="0"/>
    <xf numFmtId="0" fontId="24" fillId="22" borderId="0" applyNumberFormat="0" applyBorder="0" applyAlignment="0" applyProtection="0"/>
    <xf numFmtId="0" fontId="16" fillId="0" borderId="0"/>
    <xf numFmtId="0" fontId="16" fillId="0" borderId="0"/>
    <xf numFmtId="0" fontId="16" fillId="23" borderId="5" applyNumberFormat="0" applyFont="0" applyAlignment="0" applyProtection="0"/>
    <xf numFmtId="0" fontId="25" fillId="20" borderId="6" applyNumberFormat="0" applyAlignment="0" applyProtection="0"/>
    <xf numFmtId="9" fontId="9" fillId="0" borderId="0" applyFont="0" applyFill="0" applyBorder="0" applyAlignment="0" applyProtection="0"/>
    <xf numFmtId="0" fontId="26" fillId="0" borderId="0"/>
    <xf numFmtId="0" fontId="27" fillId="0" borderId="0" applyNumberFormat="0" applyFill="0" applyBorder="0" applyAlignment="0" applyProtection="0"/>
    <xf numFmtId="0" fontId="16" fillId="0" borderId="7" applyNumberFormat="0" applyFill="0" applyAlignment="0" applyProtection="0"/>
    <xf numFmtId="0" fontId="28" fillId="0" borderId="0" applyNumberFormat="0" applyFill="0" applyBorder="0" applyAlignment="0" applyProtection="0"/>
    <xf numFmtId="0" fontId="16" fillId="0" borderId="0"/>
  </cellStyleXfs>
  <cellXfs count="142">
    <xf numFmtId="0" fontId="0" fillId="0" borderId="0" xfId="0"/>
    <xf numFmtId="0" fontId="5" fillId="0" borderId="0" xfId="0" applyFont="1"/>
    <xf numFmtId="164" fontId="0" fillId="0" borderId="0" xfId="0" applyNumberFormat="1"/>
    <xf numFmtId="0" fontId="6" fillId="0" borderId="0" xfId="0" applyFont="1"/>
    <xf numFmtId="0" fontId="6" fillId="0" borderId="0" xfId="0" applyFont="1" applyAlignment="1">
      <alignment horizontal="center" vertical="center" wrapText="1"/>
    </xf>
    <xf numFmtId="0" fontId="0" fillId="0" borderId="0" xfId="0" applyAlignment="1">
      <alignment horizontal="center" vertical="center" wrapText="1"/>
    </xf>
    <xf numFmtId="2" fontId="8" fillId="25" borderId="8" xfId="0" applyNumberFormat="1" applyFont="1" applyFill="1" applyBorder="1" applyAlignment="1">
      <alignment horizontal="center" vertical="center" wrapText="1"/>
    </xf>
    <xf numFmtId="0" fontId="8" fillId="25" borderId="9" xfId="0" applyFont="1" applyFill="1" applyBorder="1" applyAlignment="1">
      <alignment horizontal="center" vertical="center" wrapText="1"/>
    </xf>
    <xf numFmtId="164" fontId="8" fillId="25" borderId="8" xfId="0" applyNumberFormat="1" applyFont="1" applyFill="1" applyBorder="1" applyAlignment="1">
      <alignment horizontal="center" vertical="center" wrapText="1"/>
    </xf>
    <xf numFmtId="165" fontId="8" fillId="25" borderId="8" xfId="0" applyNumberFormat="1" applyFont="1" applyFill="1" applyBorder="1" applyAlignment="1">
      <alignment horizontal="center" vertical="center" wrapText="1"/>
    </xf>
    <xf numFmtId="0" fontId="8" fillId="0" borderId="0" xfId="0" applyFont="1" applyAlignment="1">
      <alignment horizontal="center" vertical="center" wrapText="1"/>
    </xf>
    <xf numFmtId="0" fontId="0" fillId="24" borderId="8" xfId="0" applyFill="1" applyBorder="1"/>
    <xf numFmtId="0" fontId="0" fillId="24" borderId="10" xfId="0" applyFill="1" applyBorder="1"/>
    <xf numFmtId="4" fontId="0" fillId="26" borderId="8" xfId="0" applyNumberFormat="1" applyFill="1" applyBorder="1"/>
    <xf numFmtId="10" fontId="0" fillId="26" borderId="9" xfId="0" applyNumberFormat="1" applyFill="1" applyBorder="1"/>
    <xf numFmtId="166" fontId="29" fillId="26" borderId="8" xfId="30" applyNumberFormat="1" applyFont="1" applyFill="1" applyBorder="1"/>
    <xf numFmtId="0" fontId="0" fillId="0" borderId="8" xfId="0" applyBorder="1"/>
    <xf numFmtId="0" fontId="0" fillId="0" borderId="10" xfId="0" applyBorder="1"/>
    <xf numFmtId="4" fontId="0" fillId="27" borderId="8" xfId="0" applyNumberFormat="1" applyFill="1" applyBorder="1"/>
    <xf numFmtId="10" fontId="0" fillId="27" borderId="9" xfId="0" applyNumberFormat="1" applyFill="1" applyBorder="1"/>
    <xf numFmtId="166" fontId="29" fillId="27" borderId="8" xfId="30" applyNumberFormat="1" applyFont="1" applyFill="1" applyBorder="1"/>
    <xf numFmtId="4" fontId="0" fillId="0" borderId="0" xfId="0" applyNumberFormat="1"/>
    <xf numFmtId="2" fontId="0" fillId="0" borderId="0" xfId="0" applyNumberFormat="1"/>
    <xf numFmtId="166" fontId="29" fillId="0" borderId="11" xfId="30" applyNumberFormat="1" applyFont="1" applyFill="1" applyBorder="1"/>
    <xf numFmtId="0" fontId="7" fillId="0" borderId="0" xfId="0" applyFont="1"/>
    <xf numFmtId="0" fontId="7" fillId="0" borderId="0" xfId="0" applyFont="1" applyAlignment="1">
      <alignment horizontal="right"/>
    </xf>
    <xf numFmtId="4" fontId="7" fillId="27" borderId="0" xfId="0" applyNumberFormat="1" applyFont="1" applyFill="1"/>
    <xf numFmtId="10" fontId="7" fillId="27" borderId="0" xfId="0" applyNumberFormat="1" applyFont="1" applyFill="1"/>
    <xf numFmtId="167" fontId="7" fillId="27" borderId="0" xfId="0" applyNumberFormat="1" applyFont="1" applyFill="1"/>
    <xf numFmtId="0" fontId="7" fillId="27" borderId="0" xfId="0" applyFont="1" applyFill="1"/>
    <xf numFmtId="167" fontId="7" fillId="0" borderId="0" xfId="0" applyNumberFormat="1" applyFont="1"/>
    <xf numFmtId="0" fontId="11" fillId="0" borderId="0" xfId="0" applyFont="1"/>
    <xf numFmtId="4" fontId="0" fillId="0" borderId="8" xfId="0" applyNumberFormat="1" applyBorder="1"/>
    <xf numFmtId="10" fontId="0" fillId="0" borderId="9" xfId="0" applyNumberFormat="1" applyBorder="1"/>
    <xf numFmtId="166" fontId="29" fillId="0" borderId="8" xfId="30" applyNumberFormat="1" applyFont="1" applyFill="1" applyBorder="1"/>
    <xf numFmtId="4" fontId="10" fillId="0" borderId="0" xfId="0" applyNumberFormat="1" applyFont="1" applyAlignment="1">
      <alignment horizontal="center"/>
    </xf>
    <xf numFmtId="0" fontId="8" fillId="25" borderId="8" xfId="0" applyFont="1" applyFill="1" applyBorder="1" applyAlignment="1">
      <alignment horizontal="centerContinuous" vertical="center" wrapText="1"/>
    </xf>
    <xf numFmtId="0" fontId="32" fillId="25" borderId="8" xfId="0" applyFont="1" applyFill="1" applyBorder="1" applyAlignment="1">
      <alignment horizontal="center" vertical="center" wrapText="1"/>
    </xf>
    <xf numFmtId="49" fontId="0" fillId="0" borderId="8" xfId="0" applyNumberFormat="1" applyBorder="1"/>
    <xf numFmtId="49" fontId="0" fillId="0" borderId="8" xfId="0" applyNumberFormat="1" applyBorder="1" applyAlignment="1">
      <alignment horizontal="right"/>
    </xf>
    <xf numFmtId="0" fontId="0" fillId="26" borderId="8" xfId="0" applyFill="1" applyBorder="1"/>
    <xf numFmtId="49" fontId="0" fillId="26" borderId="8" xfId="0" applyNumberFormat="1" applyFill="1" applyBorder="1"/>
    <xf numFmtId="0" fontId="33" fillId="28" borderId="12" xfId="0" applyFont="1" applyFill="1" applyBorder="1" applyAlignment="1" applyProtection="1">
      <alignment vertical="top" wrapText="1"/>
      <protection locked="0"/>
    </xf>
    <xf numFmtId="0" fontId="33" fillId="28" borderId="13" xfId="0" applyFont="1" applyFill="1" applyBorder="1" applyAlignment="1" applyProtection="1">
      <alignment vertical="top" wrapText="1"/>
      <protection locked="0"/>
    </xf>
    <xf numFmtId="0" fontId="33" fillId="28" borderId="14" xfId="0" applyFont="1" applyFill="1" applyBorder="1" applyAlignment="1" applyProtection="1">
      <alignment vertical="top" wrapText="1"/>
      <protection locked="0"/>
    </xf>
    <xf numFmtId="0" fontId="33" fillId="28" borderId="0" xfId="0" applyFont="1" applyFill="1" applyAlignment="1" applyProtection="1">
      <alignment vertical="top" wrapText="1"/>
      <protection locked="0"/>
    </xf>
    <xf numFmtId="0" fontId="33" fillId="28" borderId="15" xfId="0" applyFont="1" applyFill="1" applyBorder="1" applyAlignment="1" applyProtection="1">
      <alignment vertical="top" wrapText="1"/>
      <protection locked="0"/>
    </xf>
    <xf numFmtId="0" fontId="33" fillId="28" borderId="16" xfId="0" applyFont="1" applyFill="1" applyBorder="1" applyAlignment="1" applyProtection="1">
      <alignment vertical="top" wrapText="1"/>
      <protection locked="0"/>
    </xf>
    <xf numFmtId="0" fontId="33" fillId="28" borderId="17" xfId="0" applyFont="1" applyFill="1" applyBorder="1" applyAlignment="1" applyProtection="1">
      <alignment vertical="top" wrapText="1"/>
      <protection locked="0"/>
    </xf>
    <xf numFmtId="0" fontId="33" fillId="28" borderId="18" xfId="0" applyFont="1" applyFill="1" applyBorder="1" applyAlignment="1" applyProtection="1">
      <alignment vertical="top" wrapText="1"/>
      <protection locked="0"/>
    </xf>
    <xf numFmtId="0" fontId="33" fillId="28" borderId="12" xfId="0" applyFont="1" applyFill="1" applyBorder="1" applyAlignment="1" applyProtection="1">
      <alignment vertical="center" wrapText="1"/>
      <protection locked="0"/>
    </xf>
    <xf numFmtId="0" fontId="0" fillId="28" borderId="13" xfId="0" applyFill="1" applyBorder="1" applyProtection="1">
      <protection locked="0"/>
    </xf>
    <xf numFmtId="0" fontId="0" fillId="28" borderId="14" xfId="0" applyFill="1" applyBorder="1" applyProtection="1">
      <protection locked="0"/>
    </xf>
    <xf numFmtId="0" fontId="0" fillId="28" borderId="0" xfId="0" applyFill="1" applyProtection="1">
      <protection locked="0"/>
    </xf>
    <xf numFmtId="0" fontId="0" fillId="28" borderId="15" xfId="0" applyFill="1" applyBorder="1" applyProtection="1">
      <protection locked="0"/>
    </xf>
    <xf numFmtId="0" fontId="33" fillId="28" borderId="16" xfId="0" applyFont="1" applyFill="1" applyBorder="1" applyAlignment="1" applyProtection="1">
      <alignment vertical="center" wrapText="1"/>
      <protection locked="0"/>
    </xf>
    <xf numFmtId="0" fontId="0" fillId="28" borderId="17" xfId="0" applyFill="1" applyBorder="1" applyProtection="1">
      <protection locked="0"/>
    </xf>
    <xf numFmtId="0" fontId="0" fillId="28" borderId="18" xfId="0" applyFill="1" applyBorder="1" applyProtection="1">
      <protection locked="0"/>
    </xf>
    <xf numFmtId="8" fontId="33" fillId="28" borderId="0" xfId="0" applyNumberFormat="1" applyFont="1" applyFill="1" applyAlignment="1" applyProtection="1">
      <alignment vertical="center"/>
      <protection locked="0"/>
    </xf>
    <xf numFmtId="166" fontId="0" fillId="26" borderId="8" xfId="30" applyNumberFormat="1" applyFont="1" applyFill="1" applyBorder="1"/>
    <xf numFmtId="2" fontId="7" fillId="27" borderId="0" xfId="0" applyNumberFormat="1" applyFont="1" applyFill="1"/>
    <xf numFmtId="0" fontId="8" fillId="0" borderId="8" xfId="0" applyFont="1" applyBorder="1" applyAlignment="1">
      <alignment horizontal="center" vertical="center" wrapText="1"/>
    </xf>
    <xf numFmtId="0" fontId="0" fillId="0" borderId="0" xfId="0" applyAlignment="1">
      <alignment horizontal="right"/>
    </xf>
    <xf numFmtId="0" fontId="10" fillId="0" borderId="0" xfId="0" applyFont="1"/>
    <xf numFmtId="2" fontId="10" fillId="0" borderId="0" xfId="0" applyNumberFormat="1" applyFont="1"/>
    <xf numFmtId="2" fontId="16" fillId="0" borderId="0" xfId="53" applyNumberFormat="1" applyAlignment="1">
      <alignment horizontal="center"/>
    </xf>
    <xf numFmtId="165" fontId="33" fillId="28" borderId="0" xfId="0" applyNumberFormat="1" applyFont="1" applyFill="1" applyAlignment="1" applyProtection="1">
      <alignment vertical="center"/>
      <protection locked="0"/>
    </xf>
    <xf numFmtId="0" fontId="33" fillId="28" borderId="37" xfId="0" applyFont="1" applyFill="1" applyBorder="1" applyAlignment="1" applyProtection="1">
      <alignment vertical="top" wrapText="1"/>
      <protection locked="0"/>
    </xf>
    <xf numFmtId="0" fontId="33" fillId="28" borderId="0" xfId="0" applyFont="1" applyFill="1" applyAlignment="1" applyProtection="1">
      <alignment horizontal="left" vertical="top"/>
      <protection locked="0"/>
    </xf>
    <xf numFmtId="0" fontId="33" fillId="28" borderId="37" xfId="0" applyFont="1" applyFill="1" applyBorder="1" applyAlignment="1" applyProtection="1">
      <alignment vertical="center" wrapText="1"/>
      <protection locked="0"/>
    </xf>
    <xf numFmtId="0" fontId="0" fillId="27" borderId="0" xfId="0" applyFill="1"/>
    <xf numFmtId="0" fontId="33" fillId="27" borderId="0" xfId="0" applyFont="1" applyFill="1" applyAlignment="1">
      <alignment vertical="center"/>
    </xf>
    <xf numFmtId="0" fontId="33" fillId="30" borderId="33" xfId="0" applyFont="1" applyFill="1" applyBorder="1" applyAlignment="1">
      <alignment vertical="center" wrapText="1"/>
    </xf>
    <xf numFmtId="0" fontId="33" fillId="0" borderId="34" xfId="0" applyFont="1" applyBorder="1" applyAlignment="1">
      <alignment horizontal="left" vertical="center" wrapText="1"/>
    </xf>
    <xf numFmtId="0" fontId="33" fillId="30" borderId="35" xfId="0" applyFont="1" applyFill="1" applyBorder="1" applyAlignment="1">
      <alignment vertical="center" wrapText="1"/>
    </xf>
    <xf numFmtId="0" fontId="33" fillId="0" borderId="38" xfId="0" applyFont="1" applyBorder="1" applyAlignment="1">
      <alignment horizontal="left" vertical="center" wrapText="1"/>
    </xf>
    <xf numFmtId="0" fontId="33" fillId="30" borderId="36" xfId="0" applyFont="1" applyFill="1" applyBorder="1" applyAlignment="1">
      <alignment vertical="center" wrapText="1"/>
    </xf>
    <xf numFmtId="0" fontId="33" fillId="0" borderId="0" xfId="0" applyFont="1" applyAlignment="1">
      <alignment vertical="center"/>
    </xf>
    <xf numFmtId="0" fontId="33" fillId="27" borderId="0" xfId="0" applyFont="1" applyFill="1" applyAlignment="1">
      <alignment horizontal="justify" vertical="center"/>
    </xf>
    <xf numFmtId="0" fontId="33" fillId="27" borderId="0" xfId="0" applyFont="1" applyFill="1" applyAlignment="1">
      <alignment vertical="center" wrapText="1"/>
    </xf>
    <xf numFmtId="0" fontId="36" fillId="0" borderId="27" xfId="0" applyFont="1" applyBorder="1" applyAlignment="1">
      <alignment horizontal="center" vertical="center" wrapText="1"/>
    </xf>
    <xf numFmtId="0" fontId="33" fillId="29" borderId="28" xfId="0" applyFont="1" applyFill="1" applyBorder="1" applyAlignment="1">
      <alignment vertical="center" wrapText="1"/>
    </xf>
    <xf numFmtId="0" fontId="33" fillId="29" borderId="28" xfId="0" applyFont="1" applyFill="1" applyBorder="1" applyAlignment="1">
      <alignment horizontal="right" vertical="center" wrapText="1"/>
    </xf>
    <xf numFmtId="10" fontId="33" fillId="0" borderId="18" xfId="0" applyNumberFormat="1" applyFont="1" applyBorder="1" applyAlignment="1">
      <alignment horizontal="right" vertical="center" wrapText="1"/>
    </xf>
    <xf numFmtId="0" fontId="30" fillId="0" borderId="0" xfId="0" applyFont="1"/>
    <xf numFmtId="0" fontId="35" fillId="0" borderId="25" xfId="0" applyFont="1" applyBorder="1" applyAlignment="1">
      <alignment horizontal="center" vertical="center" wrapText="1"/>
    </xf>
    <xf numFmtId="0" fontId="33" fillId="29" borderId="26" xfId="0" applyFont="1" applyFill="1" applyBorder="1" applyAlignment="1">
      <alignment vertical="center" wrapText="1"/>
    </xf>
    <xf numFmtId="165" fontId="33" fillId="0" borderId="29" xfId="0" applyNumberFormat="1" applyFont="1" applyBorder="1" applyAlignment="1">
      <alignment horizontal="right" vertical="center" wrapText="1"/>
    </xf>
    <xf numFmtId="8" fontId="33" fillId="0" borderId="29" xfId="0" applyNumberFormat="1" applyFont="1" applyBorder="1" applyAlignment="1">
      <alignment horizontal="right" vertical="center" wrapText="1"/>
    </xf>
    <xf numFmtId="0" fontId="33" fillId="0" borderId="25" xfId="0" applyFont="1" applyBorder="1" applyAlignment="1">
      <alignment horizontal="center" vertical="center" wrapText="1"/>
    </xf>
    <xf numFmtId="4" fontId="33" fillId="0" borderId="29" xfId="0" applyNumberFormat="1" applyFont="1" applyBorder="1" applyAlignment="1">
      <alignment horizontal="right" vertical="center" wrapText="1"/>
    </xf>
    <xf numFmtId="0" fontId="30" fillId="27" borderId="0" xfId="0" applyFont="1" applyFill="1"/>
    <xf numFmtId="8" fontId="30" fillId="0" borderId="0" xfId="0" applyNumberFormat="1" applyFont="1"/>
    <xf numFmtId="0" fontId="33" fillId="0" borderId="19" xfId="0" applyFont="1" applyBorder="1" applyAlignment="1">
      <alignment vertical="center" wrapText="1"/>
    </xf>
    <xf numFmtId="0" fontId="33" fillId="0" borderId="20" xfId="0" applyFont="1" applyBorder="1" applyAlignment="1">
      <alignment vertical="center" wrapText="1"/>
    </xf>
    <xf numFmtId="0" fontId="33" fillId="0" borderId="30" xfId="0" applyFont="1" applyBorder="1" applyAlignment="1">
      <alignment horizontal="center" vertical="center" wrapText="1"/>
    </xf>
    <xf numFmtId="0" fontId="33" fillId="0" borderId="21" xfId="0" applyFont="1" applyBorder="1" applyAlignment="1">
      <alignment horizontal="center" vertical="center" wrapText="1"/>
    </xf>
    <xf numFmtId="0" fontId="33" fillId="29" borderId="22" xfId="0" applyFont="1" applyFill="1" applyBorder="1" applyAlignment="1">
      <alignment vertical="center" wrapText="1"/>
    </xf>
    <xf numFmtId="8" fontId="33" fillId="0" borderId="31" xfId="0" applyNumberFormat="1" applyFont="1" applyBorder="1" applyAlignment="1">
      <alignment vertical="center" wrapText="1"/>
    </xf>
    <xf numFmtId="0" fontId="33" fillId="0" borderId="23" xfId="0" applyFont="1" applyBorder="1" applyAlignment="1">
      <alignment horizontal="center" vertical="center" wrapText="1"/>
    </xf>
    <xf numFmtId="0" fontId="33" fillId="29" borderId="24" xfId="0" applyFont="1" applyFill="1" applyBorder="1" applyAlignment="1">
      <alignment vertical="center" wrapText="1"/>
    </xf>
    <xf numFmtId="8" fontId="33" fillId="0" borderId="32" xfId="0" applyNumberFormat="1" applyFont="1" applyBorder="1" applyAlignment="1">
      <alignment horizontal="right" vertical="center" wrapText="1"/>
    </xf>
    <xf numFmtId="0" fontId="33" fillId="30" borderId="34" xfId="0" applyFont="1" applyFill="1" applyBorder="1" applyAlignment="1">
      <alignment vertical="center" wrapText="1"/>
    </xf>
    <xf numFmtId="0" fontId="37" fillId="27" borderId="0" xfId="0" applyFont="1" applyFill="1" applyAlignment="1">
      <alignment vertical="center"/>
    </xf>
    <xf numFmtId="0" fontId="38" fillId="27" borderId="0" xfId="0" applyFont="1" applyFill="1"/>
    <xf numFmtId="0" fontId="33" fillId="27" borderId="0" xfId="0" applyFont="1" applyFill="1" applyAlignment="1">
      <alignment horizontal="center" vertical="center"/>
    </xf>
    <xf numFmtId="0" fontId="7" fillId="0" borderId="0" xfId="0" applyFont="1" applyAlignment="1">
      <alignment horizontal="left" vertical="top" wrapText="1"/>
    </xf>
    <xf numFmtId="164" fontId="8" fillId="0" borderId="10" xfId="0" applyNumberFormat="1" applyFont="1" applyBorder="1" applyAlignment="1">
      <alignment horizontal="center" vertical="center" wrapText="1"/>
    </xf>
    <xf numFmtId="164" fontId="8" fillId="0" borderId="39"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9" xfId="0" applyFont="1" applyBorder="1" applyAlignment="1">
      <alignment horizontal="center" vertical="center" wrapText="1"/>
    </xf>
    <xf numFmtId="0" fontId="33" fillId="28" borderId="16" xfId="0" applyFont="1" applyFill="1" applyBorder="1" applyAlignment="1" applyProtection="1">
      <alignment horizontal="left" vertical="center" wrapText="1"/>
      <protection locked="0"/>
    </xf>
    <xf numFmtId="0" fontId="33" fillId="28" borderId="17" xfId="0" applyFont="1" applyFill="1" applyBorder="1" applyAlignment="1" applyProtection="1">
      <alignment horizontal="left" vertical="center" wrapText="1"/>
      <protection locked="0"/>
    </xf>
    <xf numFmtId="0" fontId="33" fillId="28" borderId="18" xfId="0" applyFont="1" applyFill="1" applyBorder="1" applyAlignment="1" applyProtection="1">
      <alignment horizontal="left" vertical="center" wrapText="1"/>
      <protection locked="0"/>
    </xf>
    <xf numFmtId="0" fontId="0" fillId="28" borderId="37" xfId="0" applyFill="1" applyBorder="1" applyAlignment="1" applyProtection="1">
      <alignment horizontal="center" vertical="top" wrapText="1"/>
      <protection locked="0"/>
    </xf>
    <xf numFmtId="0" fontId="33" fillId="28" borderId="42" xfId="0" applyFont="1" applyFill="1" applyBorder="1" applyAlignment="1" applyProtection="1">
      <alignment horizontal="left" vertical="center"/>
      <protection locked="0"/>
    </xf>
    <xf numFmtId="0" fontId="33" fillId="28" borderId="43" xfId="0" applyFont="1" applyFill="1" applyBorder="1" applyAlignment="1" applyProtection="1">
      <alignment horizontal="left" vertical="center"/>
      <protection locked="0"/>
    </xf>
    <xf numFmtId="0" fontId="33" fillId="28" borderId="44" xfId="0" applyFont="1" applyFill="1" applyBorder="1" applyAlignment="1" applyProtection="1">
      <alignment horizontal="left" vertical="center"/>
      <protection locked="0"/>
    </xf>
    <xf numFmtId="0" fontId="33"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0" borderId="44" xfId="0" applyFont="1" applyBorder="1" applyAlignment="1">
      <alignment horizontal="left" vertical="center" wrapText="1"/>
    </xf>
    <xf numFmtId="14" fontId="33" fillId="28" borderId="42" xfId="0" applyNumberFormat="1" applyFont="1" applyFill="1" applyBorder="1" applyAlignment="1" applyProtection="1">
      <alignment horizontal="left" vertical="center" wrapText="1"/>
      <protection locked="0"/>
    </xf>
    <xf numFmtId="0" fontId="33" fillId="28" borderId="43" xfId="0" applyFont="1" applyFill="1" applyBorder="1" applyAlignment="1" applyProtection="1">
      <alignment horizontal="left" vertical="center" wrapText="1"/>
      <protection locked="0"/>
    </xf>
    <xf numFmtId="0" fontId="33" fillId="28" borderId="44" xfId="0" applyFont="1" applyFill="1" applyBorder="1" applyAlignment="1" applyProtection="1">
      <alignment horizontal="left" vertical="center" wrapText="1"/>
      <protection locked="0"/>
    </xf>
    <xf numFmtId="0" fontId="34" fillId="0" borderId="0" xfId="0" applyFont="1" applyAlignment="1">
      <alignment vertical="center" wrapText="1"/>
    </xf>
    <xf numFmtId="0" fontId="33" fillId="30" borderId="45" xfId="0" applyFont="1" applyFill="1" applyBorder="1" applyAlignment="1">
      <alignment horizontal="center" vertical="center" wrapText="1"/>
    </xf>
    <xf numFmtId="0" fontId="33" fillId="30" borderId="46" xfId="0" applyFont="1" applyFill="1" applyBorder="1" applyAlignment="1">
      <alignment horizontal="center" vertical="center" wrapText="1"/>
    </xf>
    <xf numFmtId="0" fontId="33" fillId="30" borderId="47" xfId="0" applyFont="1" applyFill="1" applyBorder="1" applyAlignment="1">
      <alignment horizontal="center" vertical="center" wrapText="1"/>
    </xf>
    <xf numFmtId="0" fontId="33" fillId="28" borderId="37" xfId="0" applyFont="1" applyFill="1" applyBorder="1" applyAlignment="1" applyProtection="1">
      <alignment horizontal="center" vertical="top" wrapText="1"/>
      <protection locked="0"/>
    </xf>
    <xf numFmtId="0" fontId="33" fillId="30" borderId="40" xfId="0" applyFont="1" applyFill="1" applyBorder="1" applyAlignment="1">
      <alignment horizontal="center" vertical="center" wrapText="1"/>
    </xf>
    <xf numFmtId="0" fontId="33" fillId="30" borderId="41" xfId="0" applyFont="1" applyFill="1" applyBorder="1" applyAlignment="1">
      <alignment horizontal="center" vertical="center" wrapText="1"/>
    </xf>
    <xf numFmtId="0" fontId="33" fillId="30" borderId="36" xfId="0" applyFont="1" applyFill="1" applyBorder="1" applyAlignment="1">
      <alignment horizontal="center" vertical="center" wrapText="1"/>
    </xf>
    <xf numFmtId="0" fontId="33" fillId="28" borderId="0" xfId="0" applyFont="1" applyFill="1" applyAlignment="1" applyProtection="1">
      <alignment horizontal="left"/>
      <protection locked="0"/>
    </xf>
    <xf numFmtId="0" fontId="33" fillId="28" borderId="15" xfId="0" applyFont="1" applyFill="1" applyBorder="1" applyAlignment="1" applyProtection="1">
      <alignment horizontal="left"/>
      <protection locked="0"/>
    </xf>
    <xf numFmtId="0" fontId="33" fillId="28" borderId="42" xfId="0" applyFont="1" applyFill="1" applyBorder="1" applyAlignment="1" applyProtection="1">
      <alignment horizontal="left" vertical="center" wrapText="1"/>
      <protection locked="0"/>
    </xf>
    <xf numFmtId="0" fontId="39" fillId="28" borderId="42" xfId="0" applyFont="1" applyFill="1" applyBorder="1" applyAlignment="1" applyProtection="1">
      <alignment horizontal="left" vertical="center" wrapText="1"/>
      <protection locked="0"/>
    </xf>
    <xf numFmtId="0" fontId="39" fillId="28" borderId="43" xfId="0" applyFont="1" applyFill="1" applyBorder="1" applyAlignment="1" applyProtection="1">
      <alignment horizontal="left" vertical="center" wrapText="1"/>
      <protection locked="0"/>
    </xf>
    <xf numFmtId="0" fontId="39" fillId="28" borderId="44" xfId="0" applyFont="1" applyFill="1" applyBorder="1" applyAlignment="1" applyProtection="1">
      <alignment horizontal="left" vertical="center" wrapText="1"/>
      <protection locked="0"/>
    </xf>
    <xf numFmtId="0" fontId="3" fillId="0" borderId="0" xfId="40" applyFont="1" applyBorder="1" applyAlignment="1" applyProtection="1">
      <alignment vertical="center"/>
    </xf>
    <xf numFmtId="0" fontId="0" fillId="0" borderId="0" xfId="0"/>
  </cellXfs>
  <cellStyles count="5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0" xfId="29" xr:uid="{00000000-0005-0000-0000-00001C000000}"/>
    <cellStyle name="Currency 2" xfId="30" xr:uid="{00000000-0005-0000-0000-00001D000000}"/>
    <cellStyle name="Currency0" xfId="31" xr:uid="{00000000-0005-0000-0000-00001E000000}"/>
    <cellStyle name="Date" xfId="32" xr:uid="{00000000-0005-0000-0000-00001F000000}"/>
    <cellStyle name="Explanatory Text 2" xfId="33" xr:uid="{00000000-0005-0000-0000-000020000000}"/>
    <cellStyle name="Fixed" xfId="34" xr:uid="{00000000-0005-0000-0000-000021000000}"/>
    <cellStyle name="Good 2" xfId="35" xr:uid="{00000000-0005-0000-0000-000022000000}"/>
    <cellStyle name="Heading 1 2" xfId="36" xr:uid="{00000000-0005-0000-0000-000023000000}"/>
    <cellStyle name="Heading 2 2" xfId="37" xr:uid="{00000000-0005-0000-0000-000024000000}"/>
    <cellStyle name="Heading 3 2" xfId="38" xr:uid="{00000000-0005-0000-0000-000025000000}"/>
    <cellStyle name="Heading 4 2" xfId="39" xr:uid="{00000000-0005-0000-0000-000026000000}"/>
    <cellStyle name="Hyperlink" xfId="40" builtinId="8"/>
    <cellStyle name="Input 2" xfId="41" xr:uid="{00000000-0005-0000-0000-000028000000}"/>
    <cellStyle name="Linked Cell 2" xfId="42" xr:uid="{00000000-0005-0000-0000-000029000000}"/>
    <cellStyle name="Neutral 2" xfId="43" xr:uid="{00000000-0005-0000-0000-00002A000000}"/>
    <cellStyle name="Normal" xfId="0" builtinId="0"/>
    <cellStyle name="Normal 2" xfId="44" xr:uid="{00000000-0005-0000-0000-00002C000000}"/>
    <cellStyle name="Normal 3" xfId="45" xr:uid="{00000000-0005-0000-0000-00002D000000}"/>
    <cellStyle name="Normal 5" xfId="53" xr:uid="{B991A109-97E8-4139-B175-21EEB9CFF819}"/>
    <cellStyle name="Note 2" xfId="46" xr:uid="{00000000-0005-0000-0000-00002E000000}"/>
    <cellStyle name="Output 2" xfId="47" xr:uid="{00000000-0005-0000-0000-00002F000000}"/>
    <cellStyle name="Percent 2" xfId="48" xr:uid="{00000000-0005-0000-0000-000030000000}"/>
    <cellStyle name="Style 1" xfId="49" xr:uid="{00000000-0005-0000-0000-000031000000}"/>
    <cellStyle name="Title 2" xfId="50" xr:uid="{00000000-0005-0000-0000-000032000000}"/>
    <cellStyle name="Total 2" xfId="51" xr:uid="{00000000-0005-0000-0000-000033000000}"/>
    <cellStyle name="Warning Text 2" xfId="52" xr:uid="{00000000-0005-0000-0000-00003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742950</xdr:colOff>
      <xdr:row>0</xdr:row>
      <xdr:rowOff>19050</xdr:rowOff>
    </xdr:from>
    <xdr:to>
      <xdr:col>2</xdr:col>
      <xdr:colOff>1009650</xdr:colOff>
      <xdr:row>6</xdr:row>
      <xdr:rowOff>104775</xdr:rowOff>
    </xdr:to>
    <xdr:pic>
      <xdr:nvPicPr>
        <xdr:cNvPr id="4143" name="Picture 1" descr="DDC Logo 07 colour 300RGB - THIS ONE">
          <a:extLst>
            <a:ext uri="{FF2B5EF4-FFF2-40B4-BE49-F238E27FC236}">
              <a16:creationId xmlns:a16="http://schemas.microsoft.com/office/drawing/2014/main" id="{00000000-0008-0000-01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19050"/>
          <a:ext cx="101917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iden Tanton" id="{C9B6C3E3-C7EE-42B6-9845-608A5E34B728}" userId="Aiden.Tanton@DOVER.GOV.UK" providerId="PeoplePicker"/>
  <person displayName="Jun Shek" id="{3EA10363-E67F-4E1D-B1B4-E174DD8261B4}" userId="S::Jun.Shek@dover.gov.uk::213e3cc7-a3e8-41b2-b6d5-a8414267124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7" dT="2021-10-06T07:36:29.86" personId="{3EA10363-E67F-4E1D-B1B4-E174DD8261B4}" id="{5BC819D9-4CB2-47EB-B329-1EEA4AE15383}">
    <text>@Aiden Tanton Hi Aiden, could you update 2021-22 precept column F with the 2021-22 figures from the rates and precepts spreadsheet (the one that you and Luke would work with) please.</text>
    <mentions>
      <mention mentionpersonId="{C9B6C3E3-C7EE-42B6-9845-608A5E34B728}" mentionId="{88195A85-85AF-4BB7-B135-5C2AE445DE04}" startIndex="0" length="13"/>
    </mentions>
  </threadedComment>
  <threadedComment ref="F7" dT="2021-10-06T07:42:12.23" personId="{3EA10363-E67F-4E1D-B1B4-E174DD8261B4}" id="{62F57C0A-AE99-461D-B82E-3C374564EF5B}" parentId="{5BC819D9-4CB2-47EB-B329-1EEA4AE15383}">
    <text>I've renamed this spreadsheet as DRAFT precept demand form. Once you're happy that it's all rolled over, bank details are up to date to the 1A precept payable spreadsheet, you can email the draft precept demand form to help the towns and parishes to start budget setting their precept requirements. All my previous emails have been saved in the I drive - budget setting folders for 2020-21 if you need a reference to write your email. Vicki has saved some for last year's budget setting.you updated in the tracker),</text>
  </threadedComment>
  <threadedComment ref="F7" dT="2021-10-06T07:43:06.77" personId="{3EA10363-E67F-4E1D-B1B4-E174DD8261B4}" id="{EB3D9837-F2AC-48F9-AB06-650FF57DE82A}" parentId="{5BC819D9-4CB2-47EB-B329-1EEA4AE15383}">
    <text>I've renamed it yet - because you're in too. Could you rename this as draft so you and the parishes know this is the old tax base please when you email out. thanks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5"/>
  <sheetViews>
    <sheetView showGridLines="0" topLeftCell="B1" zoomScale="90" zoomScaleNormal="90" workbookViewId="0">
      <pane xSplit="1" ySplit="6" topLeftCell="C12" activePane="bottomRight" state="frozen"/>
      <selection pane="topRight" activeCell="D1" sqref="D1"/>
      <selection pane="bottomLeft" activeCell="B7" sqref="B7"/>
      <selection pane="bottomRight" activeCell="J7" sqref="J7:J40"/>
    </sheetView>
  </sheetViews>
  <sheetFormatPr defaultRowHeight="15" outlineLevelRow="1"/>
  <cols>
    <col min="1" max="1" width="0" hidden="1" customWidth="1"/>
    <col min="2" max="2" width="27.28515625" customWidth="1"/>
    <col min="3" max="8" width="11.28515625" customWidth="1"/>
    <col min="9" max="9" width="4.7109375" customWidth="1"/>
    <col min="10" max="10" width="11.28515625" customWidth="1"/>
    <col min="11" max="11" width="21.28515625" bestFit="1" customWidth="1"/>
    <col min="12" max="12" width="20.28515625" bestFit="1" customWidth="1"/>
    <col min="14" max="14" width="9.7109375" bestFit="1" customWidth="1"/>
    <col min="15" max="15" width="26.28515625" bestFit="1" customWidth="1"/>
    <col min="16" max="16" width="9.7109375" bestFit="1" customWidth="1"/>
    <col min="18" max="19" width="8.7109375" style="63"/>
  </cols>
  <sheetData>
    <row r="1" spans="1:21" ht="18.75">
      <c r="B1" s="1" t="s">
        <v>0</v>
      </c>
      <c r="C1" s="2"/>
      <c r="J1" s="2"/>
    </row>
    <row r="2" spans="1:21" ht="15" customHeight="1">
      <c r="A2" s="3"/>
      <c r="C2" s="2"/>
      <c r="J2" s="2"/>
    </row>
    <row r="3" spans="1:21" ht="40.5" hidden="1" customHeight="1">
      <c r="A3" s="106"/>
      <c r="B3" s="106"/>
      <c r="C3" s="106"/>
    </row>
    <row r="4" spans="1:21" ht="15" customHeight="1">
      <c r="A4" s="3"/>
      <c r="C4" s="2"/>
      <c r="J4" s="2"/>
    </row>
    <row r="5" spans="1:21" s="5" customFormat="1" ht="45" customHeight="1">
      <c r="A5" s="4"/>
      <c r="C5" s="107" t="s">
        <v>1</v>
      </c>
      <c r="D5" s="108"/>
      <c r="E5" s="108"/>
      <c r="F5" s="108"/>
      <c r="G5" s="108"/>
      <c r="H5" s="109"/>
      <c r="J5" s="61" t="s">
        <v>2</v>
      </c>
      <c r="K5" s="110" t="s">
        <v>3</v>
      </c>
      <c r="L5" s="111"/>
      <c r="M5" s="111"/>
      <c r="N5" s="112"/>
      <c r="R5" s="63"/>
      <c r="S5" s="63"/>
    </row>
    <row r="6" spans="1:21" s="5" customFormat="1" ht="45">
      <c r="C6" s="6" t="s">
        <v>4</v>
      </c>
      <c r="D6" s="7" t="s">
        <v>5</v>
      </c>
      <c r="E6" s="8" t="s">
        <v>6</v>
      </c>
      <c r="F6" s="6" t="s">
        <v>7</v>
      </c>
      <c r="G6" s="6" t="s">
        <v>8</v>
      </c>
      <c r="H6" s="9" t="s">
        <v>9</v>
      </c>
      <c r="I6" s="10"/>
      <c r="J6" s="6" t="s">
        <v>10</v>
      </c>
      <c r="K6" s="36" t="s">
        <v>11</v>
      </c>
      <c r="L6" s="37" t="s">
        <v>12</v>
      </c>
      <c r="M6" s="37" t="s">
        <v>13</v>
      </c>
      <c r="N6" s="37" t="s">
        <v>14</v>
      </c>
      <c r="R6" s="63"/>
      <c r="S6" s="63"/>
    </row>
    <row r="7" spans="1:21">
      <c r="A7" s="11">
        <v>61</v>
      </c>
      <c r="B7" s="12" t="s">
        <v>15</v>
      </c>
      <c r="C7" s="13">
        <v>310.10000000000002</v>
      </c>
      <c r="D7" s="14"/>
      <c r="E7" s="15">
        <v>0</v>
      </c>
      <c r="F7" s="15">
        <v>14071</v>
      </c>
      <c r="G7" s="15">
        <f>F7+E7</f>
        <v>14071</v>
      </c>
      <c r="H7" s="15">
        <f t="shared" ref="H7:H41" si="0">ROUND(F7/C7,2)</f>
        <v>45.38</v>
      </c>
      <c r="J7" s="15">
        <v>309.08</v>
      </c>
      <c r="K7" s="15" t="s">
        <v>16</v>
      </c>
      <c r="L7" s="40" t="s">
        <v>17</v>
      </c>
      <c r="M7" s="40">
        <v>402129</v>
      </c>
      <c r="N7" s="40">
        <v>11247131</v>
      </c>
      <c r="O7" s="62"/>
      <c r="P7" s="62"/>
      <c r="Q7" s="35"/>
      <c r="R7" s="35"/>
      <c r="S7" s="64"/>
      <c r="T7" s="65"/>
      <c r="U7" s="64"/>
    </row>
    <row r="8" spans="1:21">
      <c r="A8" s="16">
        <v>62</v>
      </c>
      <c r="B8" s="17" t="s">
        <v>18</v>
      </c>
      <c r="C8" s="18">
        <v>1203.6300000000001</v>
      </c>
      <c r="D8" s="19"/>
      <c r="E8" s="20">
        <v>0</v>
      </c>
      <c r="F8" s="20">
        <v>86650</v>
      </c>
      <c r="G8" s="20">
        <f t="shared" ref="G8:G41" si="1">F8+E8</f>
        <v>86650</v>
      </c>
      <c r="H8" s="20">
        <f t="shared" si="0"/>
        <v>71.989999999999995</v>
      </c>
      <c r="J8" s="20">
        <v>1294.18</v>
      </c>
      <c r="K8" s="34" t="s">
        <v>19</v>
      </c>
      <c r="L8" s="16"/>
      <c r="M8" s="16">
        <v>608301</v>
      </c>
      <c r="N8" s="16">
        <v>20344487</v>
      </c>
      <c r="O8" s="62"/>
      <c r="P8" s="62"/>
      <c r="Q8" s="35"/>
      <c r="R8" s="35"/>
      <c r="S8" s="64"/>
      <c r="T8" s="65"/>
      <c r="U8" s="64"/>
    </row>
    <row r="9" spans="1:21">
      <c r="A9" s="11">
        <v>63</v>
      </c>
      <c r="B9" s="12" t="s">
        <v>20</v>
      </c>
      <c r="C9" s="13">
        <v>1647.44</v>
      </c>
      <c r="D9" s="14"/>
      <c r="E9" s="15">
        <v>0</v>
      </c>
      <c r="F9" s="15">
        <v>186440.78</v>
      </c>
      <c r="G9" s="15">
        <f t="shared" si="1"/>
        <v>186440.78</v>
      </c>
      <c r="H9" s="15">
        <f t="shared" si="0"/>
        <v>113.17</v>
      </c>
      <c r="J9" s="15">
        <v>1634.04</v>
      </c>
      <c r="K9" s="15" t="s">
        <v>21</v>
      </c>
      <c r="L9" s="40" t="s">
        <v>22</v>
      </c>
      <c r="M9" s="40">
        <v>309160</v>
      </c>
      <c r="N9" s="41" t="s">
        <v>23</v>
      </c>
      <c r="O9" s="62"/>
      <c r="P9" s="62"/>
      <c r="Q9" s="35"/>
      <c r="R9" s="35"/>
      <c r="S9" s="64"/>
      <c r="T9" s="65"/>
      <c r="U9" s="64"/>
    </row>
    <row r="10" spans="1:21">
      <c r="A10" s="16">
        <v>64</v>
      </c>
      <c r="B10" s="17" t="s">
        <v>24</v>
      </c>
      <c r="C10" s="18">
        <v>680.39</v>
      </c>
      <c r="D10" s="19"/>
      <c r="E10" s="20">
        <v>0</v>
      </c>
      <c r="F10" s="20">
        <v>47993</v>
      </c>
      <c r="G10" s="20">
        <f t="shared" si="1"/>
        <v>47993</v>
      </c>
      <c r="H10" s="20">
        <f t="shared" si="0"/>
        <v>70.540000000000006</v>
      </c>
      <c r="J10" s="20">
        <v>669.42</v>
      </c>
      <c r="K10" s="34" t="s">
        <v>25</v>
      </c>
      <c r="L10" s="16" t="s">
        <v>26</v>
      </c>
      <c r="M10" s="16">
        <v>600704</v>
      </c>
      <c r="N10" s="16">
        <v>59287802</v>
      </c>
      <c r="O10" s="62"/>
      <c r="P10" s="62"/>
      <c r="Q10" s="35"/>
      <c r="R10" s="35"/>
      <c r="S10" s="64"/>
      <c r="T10" s="65"/>
      <c r="U10" s="64"/>
    </row>
    <row r="11" spans="1:21">
      <c r="A11" s="11">
        <v>65</v>
      </c>
      <c r="B11" s="12" t="s">
        <v>27</v>
      </c>
      <c r="C11" s="13">
        <v>6875</v>
      </c>
      <c r="D11" s="14"/>
      <c r="E11" s="15">
        <v>0</v>
      </c>
      <c r="F11" s="15">
        <v>475261</v>
      </c>
      <c r="G11" s="15">
        <f t="shared" si="1"/>
        <v>475261</v>
      </c>
      <c r="H11" s="15">
        <f t="shared" si="0"/>
        <v>69.13</v>
      </c>
      <c r="J11" s="15">
        <v>6884.6</v>
      </c>
      <c r="K11" s="15" t="s">
        <v>25</v>
      </c>
      <c r="L11" s="40" t="s">
        <v>27</v>
      </c>
      <c r="M11" s="40">
        <v>523023</v>
      </c>
      <c r="N11" s="41" t="s">
        <v>28</v>
      </c>
      <c r="O11" s="62"/>
      <c r="P11" s="62"/>
      <c r="Q11" s="35"/>
      <c r="R11" s="35"/>
      <c r="S11" s="64"/>
      <c r="T11" s="65"/>
      <c r="U11" s="64"/>
    </row>
    <row r="12" spans="1:21">
      <c r="A12" s="16">
        <v>66</v>
      </c>
      <c r="B12" s="17" t="s">
        <v>29</v>
      </c>
      <c r="C12" s="32">
        <v>176.26</v>
      </c>
      <c r="D12" s="33"/>
      <c r="E12" s="34">
        <v>0</v>
      </c>
      <c r="F12" s="34">
        <v>13800</v>
      </c>
      <c r="G12" s="34">
        <f t="shared" si="1"/>
        <v>13800</v>
      </c>
      <c r="H12" s="34">
        <f t="shared" si="0"/>
        <v>78.290000000000006</v>
      </c>
      <c r="J12" s="34">
        <v>177.57</v>
      </c>
      <c r="K12" s="34" t="s">
        <v>19</v>
      </c>
      <c r="L12" s="16" t="s">
        <v>30</v>
      </c>
      <c r="M12" s="16">
        <v>608301</v>
      </c>
      <c r="N12" s="16">
        <v>20414223</v>
      </c>
      <c r="O12" s="62"/>
      <c r="P12" s="62"/>
      <c r="Q12" s="35"/>
      <c r="R12" s="35"/>
      <c r="S12" s="64"/>
      <c r="T12" s="65"/>
      <c r="U12" s="64"/>
    </row>
    <row r="13" spans="1:21" outlineLevel="1">
      <c r="A13" s="11">
        <v>67</v>
      </c>
      <c r="B13" s="12" t="s">
        <v>26</v>
      </c>
      <c r="C13" s="13">
        <v>8243.2900000000009</v>
      </c>
      <c r="D13" s="14"/>
      <c r="E13" s="15">
        <v>0</v>
      </c>
      <c r="F13" s="15">
        <v>856250</v>
      </c>
      <c r="G13" s="15">
        <f>F13+E13</f>
        <v>856250</v>
      </c>
      <c r="H13" s="15">
        <f t="shared" si="0"/>
        <v>103.87</v>
      </c>
      <c r="J13" s="15">
        <v>8352.16</v>
      </c>
      <c r="K13" s="15"/>
      <c r="L13" s="40"/>
      <c r="M13" s="40"/>
      <c r="N13" s="40"/>
      <c r="O13" s="62"/>
      <c r="P13" s="62"/>
      <c r="Q13" s="35"/>
      <c r="R13" s="35"/>
      <c r="S13" s="64"/>
      <c r="T13" s="65"/>
      <c r="U13" s="64"/>
    </row>
    <row r="14" spans="1:21">
      <c r="A14" s="16">
        <v>68</v>
      </c>
      <c r="B14" s="17" t="s">
        <v>31</v>
      </c>
      <c r="C14" s="18">
        <v>825.06</v>
      </c>
      <c r="D14" s="19"/>
      <c r="E14" s="20">
        <v>0</v>
      </c>
      <c r="F14" s="20">
        <v>58991.79</v>
      </c>
      <c r="G14" s="20">
        <f t="shared" si="1"/>
        <v>58991.79</v>
      </c>
      <c r="H14" s="20">
        <f t="shared" si="0"/>
        <v>71.5</v>
      </c>
      <c r="J14" s="20">
        <v>852.66</v>
      </c>
      <c r="K14" s="34" t="s">
        <v>19</v>
      </c>
      <c r="L14" s="16" t="s">
        <v>30</v>
      </c>
      <c r="M14" s="16">
        <v>608301</v>
      </c>
      <c r="N14" s="16">
        <v>20359032</v>
      </c>
      <c r="O14" s="62"/>
      <c r="P14" s="62"/>
      <c r="Q14" s="35"/>
      <c r="R14" s="35"/>
      <c r="S14" s="64"/>
      <c r="T14" s="65"/>
      <c r="U14" s="64"/>
    </row>
    <row r="15" spans="1:21">
      <c r="A15" s="11">
        <v>69</v>
      </c>
      <c r="B15" s="12" t="s">
        <v>32</v>
      </c>
      <c r="C15" s="13">
        <v>799.38</v>
      </c>
      <c r="D15" s="14"/>
      <c r="E15" s="15">
        <v>0</v>
      </c>
      <c r="F15" s="15">
        <v>44365</v>
      </c>
      <c r="G15" s="15">
        <f t="shared" si="1"/>
        <v>44365</v>
      </c>
      <c r="H15" s="15">
        <f t="shared" si="0"/>
        <v>55.5</v>
      </c>
      <c r="J15" s="15">
        <v>799.85</v>
      </c>
      <c r="K15" s="15" t="s">
        <v>33</v>
      </c>
      <c r="L15" s="40" t="s">
        <v>30</v>
      </c>
      <c r="M15" s="40">
        <v>608301</v>
      </c>
      <c r="N15" s="40">
        <v>20259938</v>
      </c>
      <c r="O15" s="62"/>
      <c r="P15" s="62"/>
      <c r="Q15" s="35"/>
      <c r="R15" s="35"/>
      <c r="S15" s="64"/>
      <c r="T15" s="65"/>
      <c r="U15" s="64"/>
    </row>
    <row r="16" spans="1:21">
      <c r="A16" s="16">
        <v>70</v>
      </c>
      <c r="B16" s="17" t="s">
        <v>34</v>
      </c>
      <c r="C16" s="18">
        <v>176.71</v>
      </c>
      <c r="D16" s="19"/>
      <c r="E16" s="20">
        <v>0</v>
      </c>
      <c r="F16" s="20">
        <v>7435.96</v>
      </c>
      <c r="G16" s="20">
        <f t="shared" si="1"/>
        <v>7435.96</v>
      </c>
      <c r="H16" s="20">
        <f t="shared" si="0"/>
        <v>42.08</v>
      </c>
      <c r="J16" s="20">
        <v>176.2</v>
      </c>
      <c r="K16" s="34" t="s">
        <v>25</v>
      </c>
      <c r="L16" s="16"/>
      <c r="M16" s="16">
        <v>600427</v>
      </c>
      <c r="N16" s="16">
        <v>45419760</v>
      </c>
      <c r="O16" s="62"/>
      <c r="P16" s="62"/>
      <c r="Q16" s="35"/>
      <c r="R16" s="35"/>
      <c r="S16" s="64"/>
      <c r="T16" s="65"/>
      <c r="U16" s="64"/>
    </row>
    <row r="17" spans="1:21">
      <c r="A17" s="11">
        <v>94</v>
      </c>
      <c r="B17" s="12" t="s">
        <v>35</v>
      </c>
      <c r="C17" s="13">
        <v>288.33</v>
      </c>
      <c r="D17" s="14"/>
      <c r="E17" s="15">
        <v>0</v>
      </c>
      <c r="F17" s="15">
        <v>9814.75</v>
      </c>
      <c r="G17" s="15">
        <f>F17+E17</f>
        <v>9814.75</v>
      </c>
      <c r="H17" s="15">
        <f t="shared" si="0"/>
        <v>34.04</v>
      </c>
      <c r="J17" s="15">
        <v>292.75</v>
      </c>
      <c r="K17" s="15" t="s">
        <v>19</v>
      </c>
      <c r="L17" s="40" t="s">
        <v>30</v>
      </c>
      <c r="M17" s="40">
        <v>608301</v>
      </c>
      <c r="N17" s="40">
        <v>20359045</v>
      </c>
      <c r="O17" s="62"/>
      <c r="P17" s="62"/>
      <c r="Q17" s="35"/>
      <c r="R17" s="35"/>
      <c r="S17" s="64"/>
      <c r="T17" s="65"/>
      <c r="U17" s="64"/>
    </row>
    <row r="18" spans="1:21">
      <c r="A18" s="16">
        <v>71</v>
      </c>
      <c r="B18" s="17" t="s">
        <v>36</v>
      </c>
      <c r="C18" s="18">
        <v>427.12</v>
      </c>
      <c r="D18" s="19"/>
      <c r="E18" s="20">
        <v>0</v>
      </c>
      <c r="F18" s="20">
        <v>43773</v>
      </c>
      <c r="G18" s="20">
        <f t="shared" si="1"/>
        <v>43773</v>
      </c>
      <c r="H18" s="20">
        <f>ROUND(F18/C18,2)</f>
        <v>102.48</v>
      </c>
      <c r="J18" s="20">
        <v>446.39</v>
      </c>
      <c r="K18" s="34" t="s">
        <v>16</v>
      </c>
      <c r="L18" s="16" t="s">
        <v>26</v>
      </c>
      <c r="M18" s="16">
        <v>401923</v>
      </c>
      <c r="N18" s="38" t="s">
        <v>37</v>
      </c>
      <c r="O18" s="62"/>
      <c r="P18" s="62"/>
      <c r="Q18" s="35"/>
      <c r="R18" s="35"/>
      <c r="S18" s="64"/>
      <c r="T18" s="65"/>
      <c r="U18" s="64"/>
    </row>
    <row r="19" spans="1:21">
      <c r="A19" s="11">
        <v>72</v>
      </c>
      <c r="B19" s="12" t="s">
        <v>38</v>
      </c>
      <c r="C19" s="13">
        <v>184.29</v>
      </c>
      <c r="D19" s="14"/>
      <c r="E19" s="15">
        <v>0</v>
      </c>
      <c r="F19" s="15">
        <v>12750</v>
      </c>
      <c r="G19" s="15">
        <f t="shared" si="1"/>
        <v>12750</v>
      </c>
      <c r="H19" s="15">
        <f t="shared" si="0"/>
        <v>69.180000000000007</v>
      </c>
      <c r="J19" s="15">
        <v>179.54</v>
      </c>
      <c r="K19" s="15" t="s">
        <v>19</v>
      </c>
      <c r="L19" s="40"/>
      <c r="M19" s="40">
        <v>608301</v>
      </c>
      <c r="N19" s="40">
        <v>20269960</v>
      </c>
      <c r="O19" s="62"/>
      <c r="P19" s="62"/>
      <c r="Q19" s="35"/>
      <c r="R19" s="35"/>
      <c r="S19" s="64"/>
      <c r="T19" s="65"/>
      <c r="U19" s="64"/>
    </row>
    <row r="20" spans="1:21">
      <c r="A20" s="16">
        <v>73</v>
      </c>
      <c r="B20" s="17" t="s">
        <v>39</v>
      </c>
      <c r="C20" s="18">
        <v>242.16</v>
      </c>
      <c r="D20" s="19"/>
      <c r="E20" s="20">
        <v>0</v>
      </c>
      <c r="F20" s="20">
        <v>16000</v>
      </c>
      <c r="G20" s="20">
        <f t="shared" si="1"/>
        <v>16000</v>
      </c>
      <c r="H20" s="20">
        <f t="shared" si="0"/>
        <v>66.069999999999993</v>
      </c>
      <c r="J20" s="20">
        <v>241.89</v>
      </c>
      <c r="K20" s="34" t="s">
        <v>25</v>
      </c>
      <c r="L20" s="16" t="s">
        <v>27</v>
      </c>
      <c r="M20" s="16">
        <v>523023</v>
      </c>
      <c r="N20" s="38" t="s">
        <v>40</v>
      </c>
      <c r="O20" s="62"/>
      <c r="P20" s="62"/>
      <c r="Q20" s="35"/>
      <c r="R20" s="35"/>
      <c r="S20" s="64"/>
      <c r="T20" s="65"/>
      <c r="U20" s="64"/>
    </row>
    <row r="21" spans="1:21">
      <c r="A21" s="11">
        <v>74</v>
      </c>
      <c r="B21" s="12" t="s">
        <v>41</v>
      </c>
      <c r="C21" s="13">
        <v>288.11</v>
      </c>
      <c r="D21" s="14"/>
      <c r="E21" s="15">
        <v>0</v>
      </c>
      <c r="F21" s="15">
        <v>17001</v>
      </c>
      <c r="G21" s="15">
        <f t="shared" si="1"/>
        <v>17001</v>
      </c>
      <c r="H21" s="15">
        <f t="shared" si="0"/>
        <v>59.01</v>
      </c>
      <c r="J21" s="15">
        <v>298.29000000000002</v>
      </c>
      <c r="K21" s="15" t="s">
        <v>25</v>
      </c>
      <c r="L21" s="40" t="s">
        <v>26</v>
      </c>
      <c r="M21" s="40">
        <v>600704</v>
      </c>
      <c r="N21" s="40">
        <v>59238836</v>
      </c>
      <c r="O21" s="62"/>
      <c r="P21" s="62"/>
      <c r="Q21" s="35"/>
      <c r="R21" s="35"/>
      <c r="S21" s="64"/>
      <c r="T21" s="65"/>
      <c r="U21" s="64"/>
    </row>
    <row r="22" spans="1:21">
      <c r="A22" s="16">
        <v>75</v>
      </c>
      <c r="B22" s="17" t="s">
        <v>42</v>
      </c>
      <c r="C22" s="32">
        <v>298.12</v>
      </c>
      <c r="D22" s="33"/>
      <c r="E22" s="34">
        <v>0</v>
      </c>
      <c r="F22" s="34">
        <v>9520</v>
      </c>
      <c r="G22" s="34">
        <f t="shared" si="1"/>
        <v>9520</v>
      </c>
      <c r="H22" s="34">
        <f t="shared" si="0"/>
        <v>31.93</v>
      </c>
      <c r="J22" s="34">
        <v>300.82</v>
      </c>
      <c r="K22" s="34" t="s">
        <v>43</v>
      </c>
      <c r="L22" s="16"/>
      <c r="M22" s="39" t="s">
        <v>44</v>
      </c>
      <c r="N22" s="16">
        <v>65178090</v>
      </c>
      <c r="O22" s="62"/>
      <c r="P22" s="62"/>
      <c r="Q22" s="35"/>
      <c r="R22" s="35"/>
      <c r="S22" s="64"/>
      <c r="T22" s="65"/>
      <c r="U22" s="64"/>
    </row>
    <row r="23" spans="1:21">
      <c r="A23" s="11">
        <v>76</v>
      </c>
      <c r="B23" s="12" t="s">
        <v>45</v>
      </c>
      <c r="C23" s="13">
        <v>272.93</v>
      </c>
      <c r="D23" s="14"/>
      <c r="E23" s="15">
        <v>0</v>
      </c>
      <c r="F23" s="15">
        <v>11600</v>
      </c>
      <c r="G23" s="15">
        <f t="shared" si="1"/>
        <v>11600</v>
      </c>
      <c r="H23" s="15">
        <f t="shared" si="0"/>
        <v>42.5</v>
      </c>
      <c r="J23" s="15">
        <v>278.97000000000003</v>
      </c>
      <c r="K23" s="15" t="s">
        <v>25</v>
      </c>
      <c r="L23" s="40" t="s">
        <v>27</v>
      </c>
      <c r="M23" s="40">
        <v>523023</v>
      </c>
      <c r="N23" s="40">
        <v>59360488</v>
      </c>
      <c r="O23" s="62"/>
      <c r="P23" s="62"/>
      <c r="Q23" s="35"/>
      <c r="R23" s="35"/>
      <c r="S23" s="64"/>
      <c r="T23" s="65"/>
      <c r="U23" s="64"/>
    </row>
    <row r="24" spans="1:21">
      <c r="A24" s="16">
        <v>77</v>
      </c>
      <c r="B24" s="17" t="s">
        <v>46</v>
      </c>
      <c r="C24" s="18">
        <v>392.19</v>
      </c>
      <c r="D24" s="19"/>
      <c r="E24" s="20">
        <v>0</v>
      </c>
      <c r="F24" s="20">
        <v>21000</v>
      </c>
      <c r="G24" s="20">
        <f t="shared" si="1"/>
        <v>21000</v>
      </c>
      <c r="H24" s="20">
        <f t="shared" si="0"/>
        <v>53.55</v>
      </c>
      <c r="J24" s="20">
        <v>392.71</v>
      </c>
      <c r="K24" s="34" t="s">
        <v>21</v>
      </c>
      <c r="L24" s="16" t="s">
        <v>22</v>
      </c>
      <c r="M24" s="16">
        <v>309160</v>
      </c>
      <c r="N24" s="38" t="s">
        <v>47</v>
      </c>
      <c r="O24" s="62"/>
      <c r="P24" s="62"/>
      <c r="Q24" s="35"/>
      <c r="R24" s="35"/>
      <c r="S24" s="64"/>
      <c r="T24" s="65"/>
      <c r="U24" s="64"/>
    </row>
    <row r="25" spans="1:21">
      <c r="A25" s="11">
        <v>78</v>
      </c>
      <c r="B25" s="12" t="s">
        <v>48</v>
      </c>
      <c r="C25" s="13">
        <v>1027.5</v>
      </c>
      <c r="D25" s="14"/>
      <c r="E25" s="15">
        <v>0</v>
      </c>
      <c r="F25" s="15">
        <v>43600</v>
      </c>
      <c r="G25" s="15">
        <f t="shared" si="1"/>
        <v>43600</v>
      </c>
      <c r="H25" s="15">
        <f t="shared" si="0"/>
        <v>42.43</v>
      </c>
      <c r="J25" s="15">
        <v>1020.66</v>
      </c>
      <c r="K25" s="15" t="s">
        <v>16</v>
      </c>
      <c r="L25" s="40" t="s">
        <v>27</v>
      </c>
      <c r="M25" s="40">
        <v>401910</v>
      </c>
      <c r="N25" s="41" t="s">
        <v>49</v>
      </c>
      <c r="O25" s="62"/>
      <c r="P25" s="62"/>
      <c r="Q25" s="35"/>
      <c r="R25" s="35"/>
      <c r="S25" s="64"/>
      <c r="T25" s="65"/>
      <c r="U25" s="64"/>
    </row>
    <row r="26" spans="1:21">
      <c r="A26" s="16">
        <v>79</v>
      </c>
      <c r="B26" s="17" t="s">
        <v>50</v>
      </c>
      <c r="C26" s="18">
        <v>151.38999999999999</v>
      </c>
      <c r="D26" s="19"/>
      <c r="E26" s="20">
        <v>0</v>
      </c>
      <c r="F26" s="20">
        <v>5071.57</v>
      </c>
      <c r="G26" s="20">
        <f t="shared" si="1"/>
        <v>5071.57</v>
      </c>
      <c r="H26" s="20">
        <f t="shared" si="0"/>
        <v>33.5</v>
      </c>
      <c r="J26" s="20">
        <v>154.4</v>
      </c>
      <c r="K26" s="34" t="s">
        <v>51</v>
      </c>
      <c r="L26" s="16" t="s">
        <v>27</v>
      </c>
      <c r="M26" s="16">
        <v>201792</v>
      </c>
      <c r="N26" s="16">
        <v>60324221</v>
      </c>
      <c r="O26" s="62"/>
      <c r="P26" s="62"/>
      <c r="Q26" s="35"/>
      <c r="R26" s="35"/>
      <c r="S26" s="64"/>
      <c r="T26" s="65"/>
      <c r="U26" s="64"/>
    </row>
    <row r="27" spans="1:21">
      <c r="A27" s="11">
        <v>80</v>
      </c>
      <c r="B27" s="12" t="s">
        <v>52</v>
      </c>
      <c r="C27" s="13">
        <v>1492.72</v>
      </c>
      <c r="D27" s="14"/>
      <c r="E27" s="15">
        <v>0</v>
      </c>
      <c r="F27" s="15">
        <v>65425</v>
      </c>
      <c r="G27" s="15">
        <f t="shared" si="1"/>
        <v>65425</v>
      </c>
      <c r="H27" s="15">
        <f t="shared" si="0"/>
        <v>43.83</v>
      </c>
      <c r="J27" s="15">
        <v>1487.94</v>
      </c>
      <c r="K27" s="15" t="s">
        <v>16</v>
      </c>
      <c r="L27" s="40" t="s">
        <v>22</v>
      </c>
      <c r="M27" s="40">
        <v>404034</v>
      </c>
      <c r="N27" s="40">
        <v>51084097</v>
      </c>
      <c r="O27" s="62"/>
      <c r="P27" s="62"/>
      <c r="Q27" s="35"/>
      <c r="R27" s="35"/>
      <c r="S27" s="64"/>
      <c r="T27" s="65"/>
      <c r="U27" s="64"/>
    </row>
    <row r="28" spans="1:21">
      <c r="A28" s="16">
        <v>81</v>
      </c>
      <c r="B28" s="17" t="s">
        <v>53</v>
      </c>
      <c r="C28" s="32">
        <v>1324.47</v>
      </c>
      <c r="D28" s="33"/>
      <c r="E28" s="34">
        <v>0</v>
      </c>
      <c r="F28" s="34">
        <v>94000</v>
      </c>
      <c r="G28" s="34">
        <f t="shared" si="1"/>
        <v>94000</v>
      </c>
      <c r="H28" s="34">
        <f t="shared" si="0"/>
        <v>70.97</v>
      </c>
      <c r="J28" s="34">
        <v>1325.39</v>
      </c>
      <c r="K28" s="34" t="s">
        <v>21</v>
      </c>
      <c r="L28" s="16" t="s">
        <v>54</v>
      </c>
      <c r="M28" s="16">
        <v>309334</v>
      </c>
      <c r="N28" s="38" t="s">
        <v>55</v>
      </c>
      <c r="O28" s="62"/>
      <c r="P28" s="62"/>
      <c r="Q28" s="35"/>
      <c r="R28" s="35"/>
      <c r="S28" s="64"/>
      <c r="T28" s="65"/>
      <c r="U28" s="64"/>
    </row>
    <row r="29" spans="1:21">
      <c r="A29" s="11">
        <v>82</v>
      </c>
      <c r="B29" s="12" t="s">
        <v>56</v>
      </c>
      <c r="C29" s="13">
        <v>2027.45</v>
      </c>
      <c r="D29" s="14"/>
      <c r="E29" s="15">
        <v>0</v>
      </c>
      <c r="F29" s="15">
        <v>275652.09999999998</v>
      </c>
      <c r="G29" s="15">
        <f t="shared" si="1"/>
        <v>275652.09999999998</v>
      </c>
      <c r="H29" s="15">
        <f t="shared" si="0"/>
        <v>135.96</v>
      </c>
      <c r="J29" s="15">
        <v>2048.6799999999998</v>
      </c>
      <c r="K29" s="15" t="s">
        <v>25</v>
      </c>
      <c r="L29" s="40" t="s">
        <v>27</v>
      </c>
      <c r="M29" s="40">
        <v>601834</v>
      </c>
      <c r="N29" s="40">
        <v>97208264</v>
      </c>
      <c r="O29" s="62"/>
      <c r="P29" s="62"/>
      <c r="Q29" s="35"/>
      <c r="R29" s="35"/>
      <c r="S29" s="64"/>
      <c r="T29" s="65"/>
    </row>
    <row r="30" spans="1:21">
      <c r="A30" s="16">
        <v>83</v>
      </c>
      <c r="B30" s="17" t="s">
        <v>57</v>
      </c>
      <c r="C30" s="18">
        <v>777.73</v>
      </c>
      <c r="D30" s="19"/>
      <c r="E30" s="20">
        <v>0</v>
      </c>
      <c r="F30" s="20">
        <v>45900</v>
      </c>
      <c r="G30" s="20">
        <f t="shared" si="1"/>
        <v>45900</v>
      </c>
      <c r="H30" s="20">
        <f t="shared" si="0"/>
        <v>59.02</v>
      </c>
      <c r="J30" s="20">
        <v>784.02</v>
      </c>
      <c r="K30" s="34" t="s">
        <v>25</v>
      </c>
      <c r="L30" s="16" t="s">
        <v>22</v>
      </c>
      <c r="M30" s="16">
        <v>600427</v>
      </c>
      <c r="N30" s="16">
        <v>90567285</v>
      </c>
      <c r="O30" s="62"/>
      <c r="P30" s="62"/>
      <c r="Q30" s="35"/>
      <c r="R30" s="35"/>
      <c r="S30" s="64"/>
      <c r="T30" s="65"/>
    </row>
    <row r="31" spans="1:21">
      <c r="A31" s="11">
        <v>84</v>
      </c>
      <c r="B31" s="12" t="s">
        <v>58</v>
      </c>
      <c r="C31" s="13">
        <v>727.78</v>
      </c>
      <c r="D31" s="14"/>
      <c r="E31" s="15">
        <v>0</v>
      </c>
      <c r="F31" s="15">
        <v>36122.160000000003</v>
      </c>
      <c r="G31" s="15">
        <f t="shared" si="1"/>
        <v>36122.160000000003</v>
      </c>
      <c r="H31" s="15">
        <f t="shared" si="0"/>
        <v>49.63</v>
      </c>
      <c r="J31" s="15">
        <v>731.21</v>
      </c>
      <c r="K31" s="15" t="s">
        <v>19</v>
      </c>
      <c r="L31" s="40" t="s">
        <v>30</v>
      </c>
      <c r="M31" s="40">
        <v>608301</v>
      </c>
      <c r="N31" s="40">
        <v>20374059</v>
      </c>
      <c r="O31" s="62"/>
      <c r="P31" s="62"/>
      <c r="Q31" s="35"/>
      <c r="R31" s="35"/>
      <c r="S31" s="64"/>
      <c r="T31" s="65"/>
      <c r="U31" s="64"/>
    </row>
    <row r="32" spans="1:21">
      <c r="A32" s="16">
        <v>85</v>
      </c>
      <c r="B32" s="17" t="s">
        <v>59</v>
      </c>
      <c r="C32" s="18">
        <v>237.18</v>
      </c>
      <c r="D32" s="19"/>
      <c r="E32" s="20">
        <v>0</v>
      </c>
      <c r="F32" s="20">
        <v>7887.89</v>
      </c>
      <c r="G32" s="20">
        <f t="shared" si="1"/>
        <v>7887.89</v>
      </c>
      <c r="H32" s="20">
        <f t="shared" si="0"/>
        <v>33.26</v>
      </c>
      <c r="J32" s="20">
        <v>244.61</v>
      </c>
      <c r="K32" s="34" t="s">
        <v>51</v>
      </c>
      <c r="L32" s="16" t="s">
        <v>22</v>
      </c>
      <c r="M32" s="16">
        <v>201792</v>
      </c>
      <c r="N32" s="16">
        <v>20831042</v>
      </c>
      <c r="O32" s="62"/>
      <c r="P32" s="62"/>
      <c r="Q32" s="35"/>
      <c r="R32" s="35"/>
      <c r="S32" s="64"/>
      <c r="T32" s="65"/>
      <c r="U32" s="64"/>
    </row>
    <row r="33" spans="1:21">
      <c r="A33" s="11">
        <v>86</v>
      </c>
      <c r="B33" s="12" t="s">
        <v>60</v>
      </c>
      <c r="C33" s="13">
        <v>119.3</v>
      </c>
      <c r="D33" s="14"/>
      <c r="E33" s="15">
        <v>0</v>
      </c>
      <c r="F33" s="15">
        <v>7950</v>
      </c>
      <c r="G33" s="15">
        <f t="shared" si="1"/>
        <v>7950</v>
      </c>
      <c r="H33" s="15">
        <f t="shared" si="0"/>
        <v>66.64</v>
      </c>
      <c r="J33" s="15">
        <v>115.75</v>
      </c>
      <c r="K33" s="15" t="s">
        <v>21</v>
      </c>
      <c r="L33" s="40" t="s">
        <v>22</v>
      </c>
      <c r="M33" s="40">
        <v>309160</v>
      </c>
      <c r="N33" s="41" t="s">
        <v>61</v>
      </c>
      <c r="O33" s="62"/>
      <c r="P33" s="62"/>
      <c r="Q33" s="35"/>
      <c r="R33" s="35"/>
      <c r="S33" s="64"/>
      <c r="T33" s="65"/>
      <c r="U33" s="64"/>
    </row>
    <row r="34" spans="1:21">
      <c r="A34" s="16">
        <v>87</v>
      </c>
      <c r="B34" s="17" t="s">
        <v>62</v>
      </c>
      <c r="C34" s="18">
        <v>310.16000000000003</v>
      </c>
      <c r="D34" s="19"/>
      <c r="E34" s="20">
        <v>0</v>
      </c>
      <c r="F34" s="20">
        <v>13149</v>
      </c>
      <c r="G34" s="20">
        <f t="shared" si="1"/>
        <v>13149</v>
      </c>
      <c r="H34" s="20">
        <f t="shared" si="0"/>
        <v>42.39</v>
      </c>
      <c r="J34" s="20">
        <v>311.66000000000003</v>
      </c>
      <c r="K34" s="34" t="s">
        <v>25</v>
      </c>
      <c r="L34" s="16" t="s">
        <v>27</v>
      </c>
      <c r="M34" s="16">
        <v>523023</v>
      </c>
      <c r="N34" s="38" t="s">
        <v>63</v>
      </c>
      <c r="O34" s="62"/>
      <c r="P34" s="62"/>
      <c r="Q34" s="35"/>
      <c r="R34" s="35"/>
      <c r="S34" s="64"/>
      <c r="T34" s="65"/>
      <c r="U34" s="64"/>
    </row>
    <row r="35" spans="1:21">
      <c r="A35" s="11">
        <v>88</v>
      </c>
      <c r="B35" s="12" t="s">
        <v>64</v>
      </c>
      <c r="C35" s="13">
        <v>675.2</v>
      </c>
      <c r="D35" s="14"/>
      <c r="E35" s="15">
        <v>0</v>
      </c>
      <c r="F35" s="15">
        <v>28706</v>
      </c>
      <c r="G35" s="15">
        <f t="shared" si="1"/>
        <v>28706</v>
      </c>
      <c r="H35" s="15">
        <f t="shared" si="0"/>
        <v>42.51</v>
      </c>
      <c r="J35" s="15">
        <v>675.93</v>
      </c>
      <c r="K35" s="15" t="s">
        <v>25</v>
      </c>
      <c r="L35" s="40" t="s">
        <v>26</v>
      </c>
      <c r="M35" s="40">
        <v>600704</v>
      </c>
      <c r="N35" s="40">
        <v>16008928</v>
      </c>
      <c r="O35" s="62"/>
      <c r="P35" s="62"/>
      <c r="Q35" s="35"/>
      <c r="R35" s="35"/>
      <c r="S35" s="64"/>
      <c r="T35" s="65"/>
      <c r="U35" s="64"/>
    </row>
    <row r="36" spans="1:21">
      <c r="A36" s="16">
        <v>89</v>
      </c>
      <c r="B36" s="17" t="s">
        <v>65</v>
      </c>
      <c r="C36" s="18">
        <v>164.23</v>
      </c>
      <c r="D36" s="19"/>
      <c r="E36" s="20">
        <v>0</v>
      </c>
      <c r="F36" s="20">
        <v>7654.48</v>
      </c>
      <c r="G36" s="20">
        <f t="shared" si="1"/>
        <v>7654.48</v>
      </c>
      <c r="H36" s="20">
        <f t="shared" si="0"/>
        <v>46.61</v>
      </c>
      <c r="J36" s="20">
        <v>162.4</v>
      </c>
      <c r="K36" s="34" t="s">
        <v>66</v>
      </c>
      <c r="L36" s="16" t="s">
        <v>30</v>
      </c>
      <c r="M36" s="39" t="s">
        <v>67</v>
      </c>
      <c r="N36" s="16">
        <v>20335616</v>
      </c>
      <c r="O36" s="62"/>
      <c r="P36" s="62"/>
      <c r="Q36" s="35"/>
      <c r="R36" s="35"/>
      <c r="S36" s="64"/>
      <c r="T36" s="65"/>
      <c r="U36" s="64"/>
    </row>
    <row r="37" spans="1:21">
      <c r="A37" s="11">
        <v>95</v>
      </c>
      <c r="B37" s="12" t="s">
        <v>68</v>
      </c>
      <c r="C37" s="13">
        <v>3441.9</v>
      </c>
      <c r="D37" s="14"/>
      <c r="E37" s="15">
        <v>0</v>
      </c>
      <c r="F37" s="15">
        <v>233892.41</v>
      </c>
      <c r="G37" s="15">
        <f>F37+E37</f>
        <v>233892.41</v>
      </c>
      <c r="H37" s="15">
        <f t="shared" si="0"/>
        <v>67.95</v>
      </c>
      <c r="J37" s="15">
        <v>3372.32</v>
      </c>
      <c r="K37" s="59" t="s">
        <v>33</v>
      </c>
      <c r="L37" s="40" t="s">
        <v>30</v>
      </c>
      <c r="M37" s="40">
        <v>608301</v>
      </c>
      <c r="N37" s="41" t="s">
        <v>69</v>
      </c>
      <c r="O37" s="62"/>
      <c r="P37" s="62"/>
      <c r="Q37" s="35"/>
      <c r="R37" s="35"/>
      <c r="S37" s="64"/>
      <c r="T37" s="65"/>
      <c r="U37" s="64"/>
    </row>
    <row r="38" spans="1:21">
      <c r="A38" s="16">
        <v>90</v>
      </c>
      <c r="B38" s="17" t="s">
        <v>70</v>
      </c>
      <c r="C38" s="18">
        <v>2231.59</v>
      </c>
      <c r="D38" s="19"/>
      <c r="E38" s="20">
        <v>0</v>
      </c>
      <c r="F38" s="20">
        <v>119900</v>
      </c>
      <c r="G38" s="20">
        <f t="shared" si="1"/>
        <v>119900</v>
      </c>
      <c r="H38" s="20">
        <f t="shared" si="0"/>
        <v>53.73</v>
      </c>
      <c r="J38" s="20">
        <v>2236.86</v>
      </c>
      <c r="K38" s="34" t="s">
        <v>19</v>
      </c>
      <c r="L38" s="16" t="s">
        <v>30</v>
      </c>
      <c r="M38" s="16">
        <v>608301</v>
      </c>
      <c r="N38" s="38" t="s">
        <v>71</v>
      </c>
      <c r="O38" s="62"/>
      <c r="P38" s="62"/>
      <c r="Q38" s="35"/>
      <c r="R38" s="35"/>
      <c r="S38" s="64"/>
      <c r="T38" s="65"/>
      <c r="U38" s="64"/>
    </row>
    <row r="39" spans="1:21">
      <c r="A39" s="11">
        <v>91</v>
      </c>
      <c r="B39" s="12" t="s">
        <v>72</v>
      </c>
      <c r="C39" s="13">
        <v>715.13</v>
      </c>
      <c r="D39" s="14"/>
      <c r="E39" s="15">
        <v>0</v>
      </c>
      <c r="F39" s="15">
        <v>53678.28</v>
      </c>
      <c r="G39" s="15">
        <f t="shared" si="1"/>
        <v>53678.28</v>
      </c>
      <c r="H39" s="15">
        <f t="shared" si="0"/>
        <v>75.06</v>
      </c>
      <c r="J39" s="15">
        <v>709.28</v>
      </c>
      <c r="K39" s="15" t="s">
        <v>21</v>
      </c>
      <c r="L39" s="40"/>
      <c r="M39" s="40">
        <v>309160</v>
      </c>
      <c r="N39" s="41" t="s">
        <v>73</v>
      </c>
      <c r="O39" s="62"/>
      <c r="P39" s="62"/>
      <c r="Q39" s="35"/>
      <c r="R39" s="35"/>
      <c r="S39" s="64"/>
      <c r="T39" s="65"/>
      <c r="U39" s="64"/>
    </row>
    <row r="40" spans="1:21">
      <c r="A40" s="16">
        <v>92</v>
      </c>
      <c r="B40" s="17" t="s">
        <v>74</v>
      </c>
      <c r="C40" s="18">
        <v>510.88</v>
      </c>
      <c r="D40" s="19"/>
      <c r="E40" s="20">
        <v>0</v>
      </c>
      <c r="F40" s="20">
        <v>22887.42</v>
      </c>
      <c r="G40" s="20">
        <f t="shared" si="1"/>
        <v>22887.42</v>
      </c>
      <c r="H40" s="20">
        <f t="shared" si="0"/>
        <v>44.8</v>
      </c>
      <c r="J40" s="20">
        <v>511.38</v>
      </c>
      <c r="K40" s="34" t="s">
        <v>19</v>
      </c>
      <c r="L40" s="16" t="s">
        <v>30</v>
      </c>
      <c r="M40" s="16">
        <v>608301</v>
      </c>
      <c r="N40" s="16">
        <v>20358059</v>
      </c>
      <c r="O40" s="62"/>
      <c r="P40" s="62"/>
      <c r="Q40" s="35"/>
      <c r="R40" s="35"/>
      <c r="S40" s="64"/>
      <c r="T40" s="65"/>
      <c r="U40" s="64"/>
    </row>
    <row r="41" spans="1:21">
      <c r="A41" s="11">
        <v>93</v>
      </c>
      <c r="B41" s="12" t="s">
        <v>75</v>
      </c>
      <c r="C41" s="13">
        <v>498.09</v>
      </c>
      <c r="D41" s="14"/>
      <c r="E41" s="15">
        <v>0</v>
      </c>
      <c r="F41" s="15">
        <v>24930.05</v>
      </c>
      <c r="G41" s="15">
        <f t="shared" si="1"/>
        <v>24930.05</v>
      </c>
      <c r="H41" s="15">
        <f t="shared" si="0"/>
        <v>50.05</v>
      </c>
      <c r="J41" s="15">
        <v>500.74</v>
      </c>
      <c r="K41" s="15" t="s">
        <v>25</v>
      </c>
      <c r="L41" s="40" t="s">
        <v>56</v>
      </c>
      <c r="M41" s="40">
        <v>601834</v>
      </c>
      <c r="N41" s="40">
        <v>97208604</v>
      </c>
      <c r="O41" s="62"/>
      <c r="P41" s="62"/>
      <c r="Q41" s="35"/>
      <c r="R41" s="35"/>
      <c r="S41" s="64"/>
      <c r="T41" s="65"/>
      <c r="U41" s="64"/>
    </row>
    <row r="42" spans="1:21">
      <c r="F42" s="23"/>
      <c r="O42" s="21"/>
      <c r="P42" s="21"/>
      <c r="Q42" s="35"/>
    </row>
    <row r="43" spans="1:21" s="24" customFormat="1">
      <c r="B43" s="25" t="s">
        <v>76</v>
      </c>
      <c r="C43" s="26">
        <f>SUM(C7:C42)</f>
        <v>39763.209999999992</v>
      </c>
      <c r="D43" s="27">
        <f>SUM(D7:D42)</f>
        <v>0</v>
      </c>
      <c r="E43" s="60">
        <f>SUM(E7:E42)</f>
        <v>0</v>
      </c>
      <c r="F43" s="28">
        <f>SUM(F7:F41)</f>
        <v>3019123.64</v>
      </c>
      <c r="G43" s="28">
        <f>SUM(G7:G42)</f>
        <v>3019123.64</v>
      </c>
      <c r="H43" s="29">
        <f>ROUND(F43/C43,2)</f>
        <v>75.930000000000007</v>
      </c>
      <c r="I43" s="29"/>
      <c r="J43" s="26">
        <f>SUM(J7:J42)</f>
        <v>39974.35</v>
      </c>
      <c r="K43" s="30"/>
      <c r="N43"/>
      <c r="O43" s="21"/>
      <c r="P43" s="21"/>
      <c r="Q43" s="22"/>
      <c r="R43" s="63"/>
      <c r="S43" s="63"/>
    </row>
    <row r="44" spans="1:21">
      <c r="B44" s="31" t="str">
        <f ca="1">CELL("filename")</f>
        <v xml:space="preserve">C:\Users\User\Desktop\FOLDERS DOCUMENTS\ACCOUNTS\23-24\Precept\[Precept Demand Forms 2023-24 (1).xlsx]Demand Forms </v>
      </c>
      <c r="J44" s="21"/>
      <c r="O44" s="21"/>
      <c r="P44" s="21"/>
      <c r="Q44" s="22"/>
    </row>
    <row r="45" spans="1:21">
      <c r="J45" s="21"/>
      <c r="O45" s="21"/>
      <c r="P45" s="21"/>
      <c r="Q45" s="22"/>
    </row>
  </sheetData>
  <mergeCells count="3">
    <mergeCell ref="A3:C3"/>
    <mergeCell ref="C5:H5"/>
    <mergeCell ref="K5:N5"/>
  </mergeCells>
  <conditionalFormatting sqref="Q1:R1048576">
    <cfRule type="containsText" dxfId="1" priority="2" operator="containsText" text="N">
      <formula>NOT(ISERROR(SEARCH("N",Q1)))</formula>
    </cfRule>
  </conditionalFormatting>
  <conditionalFormatting sqref="V1:V1048576">
    <cfRule type="cellIs" dxfId="0" priority="1" operator="equal">
      <formula>"N"</formula>
    </cfRule>
  </conditionalFormatting>
  <printOptions headings="1"/>
  <pageMargins left="0.5" right="0.34" top="0.74803149606299213" bottom="0.74803149606299213" header="0.31496062992125984" footer="0.31496062992125984"/>
  <pageSetup paperSize="9" scale="70" orientation="landscape" r:id="rId1"/>
  <headerFooter>
    <oddHeader>&amp;A</oddHeader>
  </headerFooter>
  <colBreaks count="1" manualBreakCount="1">
    <brk id="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70"/>
  <sheetViews>
    <sheetView tabSelected="1" zoomScale="85" zoomScaleNormal="85" workbookViewId="0">
      <selection activeCell="D28" sqref="D28"/>
    </sheetView>
  </sheetViews>
  <sheetFormatPr defaultColWidth="9.28515625" defaultRowHeight="15"/>
  <cols>
    <col min="2" max="2" width="11.28515625" customWidth="1"/>
    <col min="3" max="3" width="30.7109375" customWidth="1"/>
    <col min="4" max="4" width="51" customWidth="1"/>
    <col min="5" max="5" width="13.5703125" customWidth="1"/>
    <col min="6" max="6" width="18.28515625" customWidth="1"/>
    <col min="7" max="7" width="19.85546875" customWidth="1"/>
    <col min="25" max="25" width="10.28515625" bestFit="1" customWidth="1"/>
  </cols>
  <sheetData>
    <row r="1" spans="1:25" s="70" customFormat="1" ht="33.75" customHeight="1">
      <c r="C1" s="103"/>
      <c r="D1" s="103" t="s">
        <v>77</v>
      </c>
      <c r="E1" s="103"/>
      <c r="F1" s="103"/>
    </row>
    <row r="2" spans="1:25" s="70" customFormat="1" ht="33.75">
      <c r="D2" s="104" t="s">
        <v>78</v>
      </c>
    </row>
    <row r="3" spans="1:25" s="70" customFormat="1" ht="15" customHeight="1">
      <c r="C3" s="105"/>
    </row>
    <row r="4" spans="1:25" s="70" customFormat="1">
      <c r="C4" s="105"/>
    </row>
    <row r="5" spans="1:25" s="70" customFormat="1">
      <c r="C5" s="105"/>
    </row>
    <row r="6" spans="1:25" s="70" customFormat="1">
      <c r="C6" s="105"/>
    </row>
    <row r="7" spans="1:25" s="70" customFormat="1" ht="15.75" thickBot="1"/>
    <row r="8" spans="1:25" ht="30" customHeight="1" thickBot="1">
      <c r="A8" s="70"/>
      <c r="B8" s="70"/>
      <c r="C8" s="102" t="s">
        <v>79</v>
      </c>
      <c r="D8" s="117" t="s">
        <v>24</v>
      </c>
      <c r="E8" s="118"/>
      <c r="F8" s="119"/>
      <c r="G8" s="70"/>
      <c r="H8" s="70"/>
      <c r="I8" s="70"/>
      <c r="J8" s="70"/>
      <c r="K8" s="70"/>
      <c r="L8" s="70"/>
      <c r="M8" s="70"/>
      <c r="N8" s="70"/>
      <c r="O8" s="70"/>
    </row>
    <row r="9" spans="1:25" ht="29.25" thickBot="1">
      <c r="A9" s="70"/>
      <c r="B9" s="70"/>
      <c r="C9" s="102" t="s">
        <v>80</v>
      </c>
      <c r="D9" s="120" t="s">
        <v>81</v>
      </c>
      <c r="E9" s="121"/>
      <c r="F9" s="122"/>
      <c r="G9" s="70"/>
      <c r="H9" s="70"/>
      <c r="I9" s="70"/>
      <c r="J9" s="70"/>
      <c r="K9" s="70"/>
      <c r="L9" s="70"/>
      <c r="M9" s="70"/>
      <c r="N9" s="70"/>
      <c r="O9" s="70"/>
    </row>
    <row r="10" spans="1:25" ht="29.25" thickBot="1">
      <c r="A10" s="70"/>
      <c r="B10" s="70"/>
      <c r="C10" s="102" t="s">
        <v>82</v>
      </c>
      <c r="D10" s="123">
        <v>44943</v>
      </c>
      <c r="E10" s="124"/>
      <c r="F10" s="125"/>
      <c r="G10" s="70"/>
      <c r="H10" s="70"/>
      <c r="I10" s="70"/>
      <c r="J10" s="70"/>
      <c r="K10" s="70"/>
      <c r="L10" s="70"/>
      <c r="M10" s="70"/>
      <c r="N10" s="70"/>
      <c r="O10" s="70"/>
    </row>
    <row r="11" spans="1:25" ht="15.75" thickBot="1">
      <c r="A11" s="70"/>
      <c r="B11" s="70"/>
      <c r="C11" s="71"/>
      <c r="D11" s="70"/>
      <c r="E11" s="70"/>
      <c r="F11" s="70"/>
      <c r="G11" s="70"/>
      <c r="H11" s="70"/>
      <c r="I11" s="70"/>
      <c r="J11" s="70"/>
      <c r="K11" s="70"/>
      <c r="L11" s="70"/>
      <c r="M11" s="70"/>
      <c r="N11" s="70"/>
      <c r="O11" s="70"/>
    </row>
    <row r="12" spans="1:25" ht="40.15" customHeight="1" thickTop="1" thickBot="1">
      <c r="A12" s="70"/>
      <c r="B12" s="70"/>
      <c r="C12" s="93"/>
      <c r="D12" s="94"/>
      <c r="E12" s="95" t="s">
        <v>83</v>
      </c>
      <c r="F12" s="95" t="s">
        <v>81</v>
      </c>
      <c r="G12" s="70"/>
      <c r="H12" s="70"/>
      <c r="I12" s="70"/>
      <c r="J12" s="70"/>
      <c r="K12" s="70"/>
      <c r="L12" s="70"/>
      <c r="M12" s="70"/>
      <c r="N12" s="70"/>
      <c r="O12" s="70"/>
    </row>
    <row r="13" spans="1:25" ht="40.15" customHeight="1" thickBot="1">
      <c r="A13" s="70"/>
      <c r="B13" s="70"/>
      <c r="C13" s="96">
        <v>1</v>
      </c>
      <c r="D13" s="97" t="s">
        <v>84</v>
      </c>
      <c r="E13" s="87">
        <f>VLOOKUP($D$8,'Client Data'!B7:J41,6,FALSE)</f>
        <v>47993</v>
      </c>
      <c r="F13" s="98">
        <f>F15</f>
        <v>47993</v>
      </c>
      <c r="G13" s="70"/>
      <c r="H13" s="70"/>
      <c r="I13" s="70"/>
      <c r="J13" s="70"/>
      <c r="K13" s="70"/>
      <c r="L13" s="70"/>
      <c r="M13" s="70"/>
      <c r="N13" s="70"/>
      <c r="O13" s="70"/>
    </row>
    <row r="14" spans="1:25" ht="40.15" customHeight="1" thickBot="1">
      <c r="A14" s="70"/>
      <c r="B14" s="70"/>
      <c r="C14" s="99">
        <v>2</v>
      </c>
      <c r="D14" s="100" t="s">
        <v>85</v>
      </c>
      <c r="E14" s="87">
        <f>VLOOKUP($D$8,'Client Data'!B7:J41,4,FALSE)</f>
        <v>0</v>
      </c>
      <c r="F14" s="101">
        <v>0</v>
      </c>
      <c r="G14" s="70"/>
      <c r="H14" s="70"/>
      <c r="I14" s="70"/>
      <c r="J14" s="70"/>
      <c r="K14" s="70"/>
      <c r="L14" s="70"/>
      <c r="M14" s="70"/>
      <c r="N14" s="70"/>
      <c r="O14" s="70"/>
    </row>
    <row r="15" spans="1:25" ht="40.15" customHeight="1" thickBot="1">
      <c r="A15" s="70"/>
      <c r="B15" s="70"/>
      <c r="C15" s="89" t="s">
        <v>86</v>
      </c>
      <c r="D15" s="86" t="s">
        <v>87</v>
      </c>
      <c r="E15" s="87">
        <f>VLOOKUP($D$8,'Client Data'!B7:J41,5,FALSE)</f>
        <v>47993</v>
      </c>
      <c r="F15" s="88">
        <f>IF(Y15=0,0,IF(X15+X17=2,0,IF(G15=0,F17*F16,G15)))</f>
        <v>47993</v>
      </c>
      <c r="G15" s="66">
        <v>47993</v>
      </c>
      <c r="H15" s="70"/>
      <c r="I15" s="70"/>
      <c r="J15" s="70"/>
      <c r="K15" s="70"/>
      <c r="L15" s="70"/>
      <c r="M15" s="70"/>
      <c r="N15" s="70"/>
      <c r="O15" s="70"/>
      <c r="X15" s="91">
        <f>IF(G15&lt;&gt;0,1,0)</f>
        <v>1</v>
      </c>
      <c r="Y15" s="92">
        <f>G15+G17</f>
        <v>47993</v>
      </c>
    </row>
    <row r="16" spans="1:25" ht="40.15" customHeight="1" thickBot="1">
      <c r="A16" s="70"/>
      <c r="B16" s="70"/>
      <c r="C16" s="89">
        <v>4</v>
      </c>
      <c r="D16" s="86" t="s">
        <v>88</v>
      </c>
      <c r="E16" s="90">
        <f>VLOOKUP($D$8,'Client Data'!B7:J41,2,FALSE)</f>
        <v>680.39</v>
      </c>
      <c r="F16" s="90">
        <f>VLOOKUP($D$8,'Client Data'!B7:J41,9,FALSE)</f>
        <v>669.42</v>
      </c>
      <c r="G16" s="70"/>
      <c r="H16" s="70"/>
      <c r="I16" s="70"/>
      <c r="J16" s="70"/>
      <c r="K16" s="70"/>
      <c r="L16" s="70"/>
      <c r="M16" s="70"/>
      <c r="N16" s="70"/>
      <c r="O16" s="70"/>
    </row>
    <row r="17" spans="1:24" ht="40.15" customHeight="1" thickBot="1">
      <c r="A17" s="70"/>
      <c r="B17" s="70"/>
      <c r="C17" s="85" t="s">
        <v>89</v>
      </c>
      <c r="D17" s="86" t="s">
        <v>90</v>
      </c>
      <c r="E17" s="87">
        <f>VLOOKUP($D$8,'Client Data'!B7:J41,7,FALSE)</f>
        <v>70.540000000000006</v>
      </c>
      <c r="F17" s="88">
        <f>IF(Y15=0,0,IF(X15+X17=2,0,IF(G17=0,ROUND(F15/F16,2),G17)))</f>
        <v>71.69</v>
      </c>
      <c r="G17" s="58">
        <v>0</v>
      </c>
      <c r="H17" s="70"/>
      <c r="I17" s="70"/>
      <c r="J17" s="70"/>
      <c r="K17" s="70"/>
      <c r="L17" s="70"/>
      <c r="M17" s="70"/>
      <c r="N17" s="70"/>
      <c r="O17" s="70"/>
      <c r="X17" s="84">
        <f>IF(G17&lt;&gt;0,1,0)</f>
        <v>0</v>
      </c>
    </row>
    <row r="18" spans="1:24" ht="40.15" customHeight="1" thickBot="1">
      <c r="A18" s="70"/>
      <c r="B18" s="70"/>
      <c r="C18" s="80"/>
      <c r="D18" s="81" t="s">
        <v>91</v>
      </c>
      <c r="E18" s="82"/>
      <c r="F18" s="83">
        <f>((F17-E17)/E17)</f>
        <v>1.6302806918060554E-2</v>
      </c>
      <c r="G18" s="70"/>
      <c r="H18" s="70"/>
      <c r="I18" s="70"/>
      <c r="J18" s="70"/>
      <c r="K18" s="70"/>
      <c r="L18" s="70"/>
      <c r="M18" s="70"/>
      <c r="N18" s="70"/>
      <c r="O18" s="70"/>
    </row>
    <row r="19" spans="1:24" ht="15.75" thickTop="1">
      <c r="A19" s="70"/>
      <c r="B19" s="70"/>
      <c r="C19" s="71"/>
      <c r="D19" s="70"/>
      <c r="E19" s="70"/>
      <c r="F19" s="70"/>
      <c r="G19" s="70"/>
      <c r="H19" s="70"/>
      <c r="I19" s="70"/>
      <c r="J19" s="70"/>
      <c r="K19" s="70"/>
      <c r="L19" s="70"/>
      <c r="M19" s="70"/>
      <c r="N19" s="70"/>
      <c r="O19" s="70"/>
    </row>
    <row r="20" spans="1:24">
      <c r="A20" s="70"/>
      <c r="B20" s="70"/>
      <c r="C20" s="71"/>
      <c r="D20" s="70"/>
      <c r="E20" s="70"/>
      <c r="F20" s="70"/>
      <c r="G20" s="70"/>
      <c r="H20" s="70"/>
      <c r="I20" s="70"/>
      <c r="J20" s="70"/>
      <c r="K20" s="70"/>
      <c r="L20" s="70"/>
      <c r="M20" s="70"/>
      <c r="N20" s="70"/>
      <c r="O20" s="70"/>
    </row>
    <row r="21" spans="1:24">
      <c r="A21" s="70"/>
      <c r="B21" s="70"/>
      <c r="C21" s="126" t="s">
        <v>92</v>
      </c>
      <c r="D21" s="126"/>
      <c r="E21" s="70"/>
      <c r="F21" s="70"/>
      <c r="G21" s="70"/>
      <c r="H21" s="70"/>
      <c r="I21" s="70"/>
      <c r="J21" s="70"/>
      <c r="K21" s="70"/>
      <c r="L21" s="70"/>
      <c r="M21" s="70"/>
      <c r="N21" s="70"/>
      <c r="O21" s="70"/>
    </row>
    <row r="22" spans="1:24" ht="15.75" thickBot="1">
      <c r="A22" s="70"/>
      <c r="B22" s="70"/>
      <c r="C22" s="126"/>
      <c r="D22" s="126"/>
      <c r="E22" s="70"/>
      <c r="F22" s="70"/>
      <c r="G22" s="70"/>
      <c r="H22" s="70"/>
      <c r="I22" s="70"/>
      <c r="J22" s="70"/>
      <c r="K22" s="70"/>
      <c r="L22" s="70"/>
      <c r="M22" s="70"/>
      <c r="N22" s="70"/>
      <c r="O22" s="70"/>
    </row>
    <row r="23" spans="1:24" ht="15.75" thickTop="1">
      <c r="A23" s="70"/>
      <c r="B23" s="70"/>
      <c r="C23" s="127" t="s">
        <v>93</v>
      </c>
      <c r="D23" s="42"/>
      <c r="E23" s="43"/>
      <c r="F23" s="44"/>
      <c r="G23" s="79"/>
      <c r="H23" s="70"/>
      <c r="I23" s="70"/>
      <c r="J23" s="70"/>
      <c r="K23" s="70"/>
      <c r="L23" s="70"/>
      <c r="M23" s="70"/>
      <c r="N23" s="70"/>
      <c r="O23" s="70"/>
    </row>
    <row r="24" spans="1:24">
      <c r="A24" s="70"/>
      <c r="B24" s="70"/>
      <c r="C24" s="128"/>
      <c r="D24" s="67" t="s">
        <v>94</v>
      </c>
      <c r="E24" s="45"/>
      <c r="F24" s="46"/>
      <c r="G24" s="79"/>
      <c r="H24" s="70"/>
      <c r="I24" s="70"/>
      <c r="J24" s="70"/>
      <c r="K24" s="70"/>
      <c r="L24" s="70"/>
      <c r="M24" s="70"/>
      <c r="N24" s="70"/>
      <c r="O24" s="70"/>
    </row>
    <row r="25" spans="1:24">
      <c r="A25" s="70"/>
      <c r="B25" s="70"/>
      <c r="C25" s="128"/>
      <c r="D25" s="130"/>
      <c r="E25" s="45"/>
      <c r="F25" s="46"/>
      <c r="G25" s="79"/>
      <c r="H25" s="70"/>
      <c r="I25" s="70"/>
      <c r="J25" s="70"/>
      <c r="K25" s="70"/>
      <c r="L25" s="70"/>
      <c r="M25" s="70"/>
      <c r="N25" s="70"/>
      <c r="O25" s="70"/>
    </row>
    <row r="26" spans="1:24">
      <c r="A26" s="70"/>
      <c r="B26" s="70"/>
      <c r="C26" s="128"/>
      <c r="D26" s="130"/>
      <c r="E26" s="45"/>
      <c r="F26" s="46"/>
      <c r="G26" s="79"/>
      <c r="H26" s="70"/>
      <c r="I26" s="70"/>
      <c r="J26" s="70"/>
      <c r="K26" s="70"/>
      <c r="L26" s="70"/>
      <c r="M26" s="70"/>
      <c r="N26" s="70"/>
      <c r="O26" s="70"/>
    </row>
    <row r="27" spans="1:24">
      <c r="A27" s="70"/>
      <c r="B27" s="70"/>
      <c r="C27" s="128"/>
      <c r="D27" s="67" t="s">
        <v>105</v>
      </c>
      <c r="E27" s="68" t="s">
        <v>104</v>
      </c>
      <c r="F27" s="46"/>
      <c r="G27" s="79"/>
      <c r="H27" s="70"/>
      <c r="I27" s="70"/>
      <c r="J27" s="70"/>
      <c r="K27" s="70"/>
      <c r="L27" s="70"/>
      <c r="M27" s="70"/>
      <c r="N27" s="70"/>
      <c r="O27" s="70"/>
    </row>
    <row r="28" spans="1:24" ht="15.75" thickBot="1">
      <c r="A28" s="70"/>
      <c r="B28" s="70"/>
      <c r="C28" s="129"/>
      <c r="D28" s="47"/>
      <c r="E28" s="48"/>
      <c r="F28" s="49"/>
      <c r="G28" s="79"/>
      <c r="H28" s="70"/>
      <c r="I28" s="70"/>
      <c r="J28" s="70"/>
      <c r="K28" s="70"/>
      <c r="L28" s="70"/>
      <c r="M28" s="70"/>
      <c r="N28" s="70"/>
      <c r="O28" s="70"/>
    </row>
    <row r="29" spans="1:24" ht="15.75" thickTop="1">
      <c r="A29" s="70"/>
      <c r="B29" s="70"/>
      <c r="C29" s="131" t="s">
        <v>95</v>
      </c>
      <c r="D29" s="50"/>
      <c r="E29" s="51"/>
      <c r="F29" s="52"/>
      <c r="G29" s="70"/>
      <c r="H29" s="70"/>
      <c r="I29" s="70"/>
      <c r="J29" s="70"/>
      <c r="K29" s="70"/>
      <c r="L29" s="70"/>
      <c r="M29" s="70"/>
      <c r="N29" s="70"/>
      <c r="O29" s="70"/>
    </row>
    <row r="30" spans="1:24">
      <c r="A30" s="70"/>
      <c r="B30" s="70"/>
      <c r="C30" s="132"/>
      <c r="D30" s="69" t="s">
        <v>94</v>
      </c>
      <c r="E30" s="53"/>
      <c r="F30" s="54"/>
      <c r="G30" s="70"/>
      <c r="H30" s="70"/>
      <c r="I30" s="70"/>
      <c r="J30" s="70"/>
      <c r="K30" s="70"/>
      <c r="L30" s="70"/>
      <c r="M30" s="70"/>
      <c r="N30" s="70"/>
      <c r="O30" s="70"/>
    </row>
    <row r="31" spans="1:24">
      <c r="A31" s="70"/>
      <c r="B31" s="70"/>
      <c r="C31" s="132"/>
      <c r="D31" s="116"/>
      <c r="E31" s="53"/>
      <c r="F31" s="54"/>
      <c r="G31" s="70"/>
      <c r="H31" s="70"/>
      <c r="I31" s="70"/>
      <c r="J31" s="70"/>
      <c r="K31" s="70"/>
      <c r="L31" s="70"/>
      <c r="M31" s="70"/>
      <c r="N31" s="70"/>
      <c r="O31" s="70"/>
    </row>
    <row r="32" spans="1:24">
      <c r="A32" s="70"/>
      <c r="B32" s="70"/>
      <c r="C32" s="132"/>
      <c r="D32" s="116"/>
      <c r="E32" s="53"/>
      <c r="F32" s="54"/>
      <c r="G32" s="70"/>
      <c r="H32" s="70"/>
      <c r="I32" s="70"/>
      <c r="J32" s="70"/>
      <c r="K32" s="70"/>
      <c r="L32" s="70"/>
      <c r="M32" s="70"/>
      <c r="N32" s="70"/>
      <c r="O32" s="70"/>
    </row>
    <row r="33" spans="1:15">
      <c r="A33" s="70"/>
      <c r="B33" s="70"/>
      <c r="C33" s="132"/>
      <c r="D33" s="69" t="s">
        <v>106</v>
      </c>
      <c r="E33" s="134" t="s">
        <v>104</v>
      </c>
      <c r="F33" s="135"/>
      <c r="G33" s="70"/>
      <c r="H33" s="70"/>
      <c r="I33" s="70"/>
      <c r="J33" s="70"/>
      <c r="K33" s="70"/>
      <c r="L33" s="70"/>
      <c r="M33" s="70"/>
      <c r="N33" s="70"/>
      <c r="O33" s="70"/>
    </row>
    <row r="34" spans="1:15" ht="15.75" thickBot="1">
      <c r="A34" s="70"/>
      <c r="B34" s="70"/>
      <c r="C34" s="133"/>
      <c r="D34" s="55"/>
      <c r="E34" s="56"/>
      <c r="F34" s="57"/>
      <c r="G34" s="70"/>
      <c r="H34" s="70"/>
      <c r="I34" s="70"/>
      <c r="J34" s="70"/>
      <c r="K34" s="70"/>
      <c r="L34" s="70"/>
      <c r="M34" s="70"/>
      <c r="N34" s="70"/>
      <c r="O34" s="70"/>
    </row>
    <row r="35" spans="1:15" ht="15.75" thickTop="1">
      <c r="A35" s="70"/>
      <c r="B35" s="70"/>
      <c r="C35" s="71"/>
      <c r="D35" s="70"/>
      <c r="E35" s="70"/>
      <c r="F35" s="70"/>
      <c r="G35" s="70"/>
      <c r="H35" s="70"/>
      <c r="I35" s="70"/>
      <c r="J35" s="70"/>
      <c r="K35" s="70"/>
      <c r="L35" s="70"/>
      <c r="M35" s="70"/>
      <c r="N35" s="70"/>
      <c r="O35" s="70"/>
    </row>
    <row r="36" spans="1:15" ht="15.6" customHeight="1">
      <c r="A36" s="70"/>
      <c r="B36" s="70"/>
      <c r="C36" s="140" t="s">
        <v>103</v>
      </c>
      <c r="D36" s="141"/>
      <c r="E36" s="141"/>
      <c r="F36" s="141"/>
      <c r="G36" s="141"/>
      <c r="H36" s="141"/>
      <c r="J36" s="70"/>
      <c r="K36" s="70"/>
      <c r="L36" s="70"/>
      <c r="M36" s="70"/>
      <c r="N36" s="70"/>
      <c r="O36" s="70"/>
    </row>
    <row r="37" spans="1:15" ht="14.45" customHeight="1">
      <c r="A37" s="70"/>
      <c r="B37" s="70"/>
      <c r="C37" s="140" t="s">
        <v>96</v>
      </c>
      <c r="D37" s="141"/>
      <c r="E37" s="141"/>
      <c r="F37" s="141"/>
      <c r="G37" s="141"/>
      <c r="H37" s="141"/>
      <c r="J37" s="70"/>
      <c r="K37" s="70"/>
      <c r="L37" s="70"/>
      <c r="M37" s="70"/>
      <c r="N37" s="70"/>
      <c r="O37" s="70"/>
    </row>
    <row r="38" spans="1:15">
      <c r="A38" s="70"/>
      <c r="B38" s="70"/>
      <c r="C38" s="71"/>
      <c r="D38" s="70"/>
      <c r="E38" s="70"/>
      <c r="F38" s="70"/>
      <c r="G38" s="70"/>
      <c r="H38" s="70"/>
      <c r="I38" s="70"/>
      <c r="J38" s="70"/>
      <c r="K38" s="70"/>
      <c r="L38" s="70"/>
      <c r="M38" s="70"/>
      <c r="N38" s="70"/>
      <c r="O38" s="70"/>
    </row>
    <row r="39" spans="1:15">
      <c r="A39" s="70"/>
      <c r="B39" s="70"/>
      <c r="C39" s="71" t="s">
        <v>97</v>
      </c>
      <c r="D39" s="70"/>
      <c r="E39" s="70"/>
      <c r="F39" s="70"/>
      <c r="G39" s="70"/>
      <c r="H39" s="70"/>
      <c r="I39" s="70"/>
      <c r="J39" s="70"/>
      <c r="K39" s="70"/>
      <c r="L39" s="70"/>
      <c r="M39" s="70"/>
      <c r="N39" s="70"/>
      <c r="O39" s="70"/>
    </row>
    <row r="40" spans="1:15">
      <c r="A40" s="70"/>
      <c r="B40" s="70"/>
      <c r="C40" s="71" t="s">
        <v>98</v>
      </c>
      <c r="D40" s="70"/>
      <c r="E40" s="70"/>
      <c r="F40" s="70"/>
      <c r="G40" s="70"/>
      <c r="H40" s="70"/>
      <c r="I40" s="70"/>
      <c r="J40" s="70"/>
      <c r="K40" s="70"/>
      <c r="L40" s="70"/>
      <c r="M40" s="70"/>
      <c r="N40" s="70"/>
      <c r="O40" s="70"/>
    </row>
    <row r="41" spans="1:15">
      <c r="A41" s="70"/>
      <c r="B41" s="70"/>
      <c r="C41" s="71" t="s">
        <v>99</v>
      </c>
      <c r="D41" s="70"/>
      <c r="E41" s="70"/>
      <c r="F41" s="70"/>
      <c r="G41" s="70"/>
      <c r="H41" s="70"/>
      <c r="I41" s="70"/>
      <c r="J41" s="70"/>
      <c r="K41" s="70"/>
      <c r="L41" s="70"/>
      <c r="M41" s="70"/>
      <c r="N41" s="70"/>
      <c r="O41" s="70"/>
    </row>
    <row r="42" spans="1:15">
      <c r="A42" s="70"/>
      <c r="B42" s="70"/>
      <c r="C42" s="71" t="s">
        <v>100</v>
      </c>
      <c r="D42" s="70"/>
      <c r="E42" s="70"/>
      <c r="F42" s="70"/>
      <c r="G42" s="70"/>
      <c r="H42" s="70"/>
      <c r="I42" s="70"/>
      <c r="J42" s="70"/>
      <c r="K42" s="70"/>
      <c r="L42" s="70"/>
      <c r="M42" s="70"/>
      <c r="N42" s="70"/>
      <c r="O42" s="70"/>
    </row>
    <row r="43" spans="1:15">
      <c r="A43" s="70"/>
      <c r="B43" s="70"/>
      <c r="C43" s="71" t="s">
        <v>101</v>
      </c>
      <c r="D43" s="70"/>
      <c r="E43" s="70"/>
      <c r="F43" s="70"/>
      <c r="G43" s="70"/>
      <c r="H43" s="70"/>
      <c r="I43" s="70"/>
      <c r="J43" s="70"/>
      <c r="K43" s="70"/>
      <c r="L43" s="70"/>
      <c r="M43" s="70"/>
      <c r="N43" s="70"/>
      <c r="O43" s="70"/>
    </row>
    <row r="44" spans="1:15">
      <c r="A44" s="70"/>
      <c r="B44" s="70"/>
      <c r="C44" s="71"/>
      <c r="D44" s="70"/>
      <c r="E44" s="70"/>
      <c r="F44" s="70"/>
      <c r="G44" s="70"/>
      <c r="H44" s="70"/>
      <c r="I44" s="70"/>
      <c r="J44" s="70"/>
      <c r="K44" s="70"/>
      <c r="L44" s="70"/>
      <c r="M44" s="70"/>
      <c r="N44" s="70"/>
      <c r="O44" s="70"/>
    </row>
    <row r="45" spans="1:15">
      <c r="A45" s="70"/>
      <c r="B45" s="70"/>
      <c r="C45" s="77" t="s">
        <v>102</v>
      </c>
      <c r="H45" s="70"/>
      <c r="I45" s="70"/>
      <c r="J45" s="70"/>
      <c r="K45" s="70"/>
      <c r="L45" s="70"/>
      <c r="M45" s="70"/>
      <c r="N45" s="70"/>
      <c r="O45" s="70"/>
    </row>
    <row r="46" spans="1:15" ht="15.75" thickBot="1">
      <c r="A46" s="70"/>
      <c r="B46" s="70"/>
      <c r="C46" s="78"/>
      <c r="D46" s="70"/>
      <c r="E46" s="70"/>
      <c r="F46" s="70"/>
      <c r="G46" s="70"/>
      <c r="H46" s="70"/>
      <c r="I46" s="70"/>
      <c r="J46" s="70"/>
      <c r="K46" s="70"/>
      <c r="L46" s="70"/>
      <c r="M46" s="70"/>
      <c r="N46" s="70"/>
      <c r="O46" s="70"/>
    </row>
    <row r="47" spans="1:15" ht="30" customHeight="1" thickTop="1" thickBot="1">
      <c r="A47" s="70"/>
      <c r="B47" s="70"/>
      <c r="C47" s="72" t="s">
        <v>11</v>
      </c>
      <c r="D47" s="73" t="str">
        <f>VLOOKUP($D$8,'Client Data'!B7:N41,10,FALSE)</f>
        <v>Nat West</v>
      </c>
      <c r="E47" s="136"/>
      <c r="F47" s="124"/>
      <c r="G47" s="125"/>
      <c r="H47" s="70"/>
      <c r="I47" s="70"/>
      <c r="J47" s="70"/>
      <c r="K47" s="70"/>
      <c r="L47" s="70"/>
      <c r="M47" s="70"/>
      <c r="N47" s="70"/>
      <c r="O47" s="70"/>
    </row>
    <row r="48" spans="1:15" ht="30" customHeight="1" thickBot="1">
      <c r="A48" s="70"/>
      <c r="B48" s="70"/>
      <c r="C48" s="74" t="s">
        <v>12</v>
      </c>
      <c r="D48" s="75" t="str">
        <f>VLOOKUP($D$8,'Client Data'!B7:N41,11,FALSE)</f>
        <v>Dover</v>
      </c>
      <c r="E48" s="136"/>
      <c r="F48" s="124"/>
      <c r="G48" s="125"/>
      <c r="H48" s="70"/>
      <c r="I48" s="70"/>
      <c r="J48" s="70"/>
      <c r="K48" s="70"/>
      <c r="L48" s="70"/>
      <c r="M48" s="70"/>
      <c r="N48" s="70"/>
      <c r="O48" s="70"/>
    </row>
    <row r="49" spans="1:15" ht="30" customHeight="1" thickBot="1">
      <c r="A49" s="70"/>
      <c r="B49" s="70"/>
      <c r="C49" s="74" t="s">
        <v>13</v>
      </c>
      <c r="D49" s="75">
        <f>VLOOKUP($D$8,'Client Data'!B7:N41,12,FALSE)</f>
        <v>600704</v>
      </c>
      <c r="E49" s="137"/>
      <c r="F49" s="138"/>
      <c r="G49" s="139"/>
      <c r="H49" s="70"/>
      <c r="I49" s="70"/>
      <c r="J49" s="70"/>
      <c r="K49" s="70"/>
      <c r="L49" s="70"/>
      <c r="M49" s="70"/>
      <c r="N49" s="70"/>
      <c r="O49" s="70"/>
    </row>
    <row r="50" spans="1:15" ht="30" customHeight="1" thickBot="1">
      <c r="A50" s="70"/>
      <c r="B50" s="70"/>
      <c r="C50" s="76" t="s">
        <v>14</v>
      </c>
      <c r="D50" s="75">
        <f>VLOOKUP($D$8,'Client Data'!B7:N41,13,FALSE)</f>
        <v>59287802</v>
      </c>
      <c r="E50" s="113"/>
      <c r="F50" s="114"/>
      <c r="G50" s="115"/>
      <c r="H50" s="70"/>
      <c r="I50" s="70"/>
      <c r="J50" s="70"/>
      <c r="K50" s="70"/>
      <c r="L50" s="70"/>
      <c r="M50" s="70"/>
      <c r="N50" s="70"/>
      <c r="O50" s="70"/>
    </row>
    <row r="51" spans="1:15" ht="15.75" thickTop="1">
      <c r="B51" s="70"/>
      <c r="C51" s="71"/>
      <c r="D51" s="70"/>
      <c r="E51" s="70"/>
      <c r="F51" s="70"/>
      <c r="G51" s="70"/>
      <c r="H51" s="70"/>
      <c r="I51" s="70"/>
      <c r="J51" s="70"/>
      <c r="K51" s="70"/>
      <c r="L51" s="70"/>
      <c r="M51" s="70"/>
      <c r="N51" s="70"/>
      <c r="O51" s="70"/>
    </row>
    <row r="52" spans="1:15">
      <c r="B52" s="70"/>
      <c r="C52" s="70"/>
      <c r="D52" s="70"/>
      <c r="E52" s="70"/>
      <c r="F52" s="70"/>
      <c r="G52" s="70"/>
      <c r="H52" s="70"/>
      <c r="I52" s="70"/>
      <c r="J52" s="70"/>
      <c r="K52" s="70"/>
      <c r="L52" s="70"/>
      <c r="M52" s="70"/>
      <c r="N52" s="70"/>
      <c r="O52" s="70"/>
    </row>
    <row r="53" spans="1:15">
      <c r="B53" s="70"/>
      <c r="C53" s="70"/>
      <c r="D53" s="70"/>
      <c r="E53" s="70"/>
      <c r="F53" s="70"/>
      <c r="G53" s="70"/>
      <c r="H53" s="70"/>
      <c r="I53" s="70"/>
      <c r="J53" s="70"/>
      <c r="K53" s="70"/>
      <c r="L53" s="70"/>
      <c r="M53" s="70"/>
      <c r="N53" s="70"/>
      <c r="O53" s="70"/>
    </row>
    <row r="54" spans="1:15">
      <c r="B54" s="70"/>
      <c r="C54" s="70"/>
      <c r="D54" s="70"/>
      <c r="E54" s="70"/>
      <c r="F54" s="70"/>
      <c r="G54" s="70"/>
      <c r="H54" s="70"/>
      <c r="I54" s="70"/>
      <c r="J54" s="70"/>
      <c r="K54" s="70"/>
      <c r="L54" s="70"/>
      <c r="M54" s="70"/>
      <c r="N54" s="70"/>
      <c r="O54" s="70"/>
    </row>
    <row r="55" spans="1:15">
      <c r="B55" s="70"/>
      <c r="C55" s="70"/>
      <c r="D55" s="70"/>
      <c r="E55" s="70"/>
      <c r="F55" s="70"/>
      <c r="G55" s="70"/>
      <c r="H55" s="70"/>
      <c r="I55" s="70"/>
      <c r="J55" s="70"/>
      <c r="K55" s="70"/>
      <c r="L55" s="70"/>
      <c r="M55" s="70"/>
      <c r="N55" s="70"/>
      <c r="O55" s="70"/>
    </row>
    <row r="56" spans="1:15">
      <c r="B56" s="70"/>
      <c r="C56" s="70"/>
      <c r="D56" s="70"/>
      <c r="E56" s="70"/>
      <c r="F56" s="70"/>
      <c r="G56" s="70"/>
      <c r="H56" s="70"/>
      <c r="I56" s="70"/>
      <c r="J56" s="70"/>
      <c r="K56" s="70"/>
      <c r="L56" s="70"/>
      <c r="M56" s="70"/>
      <c r="N56" s="70"/>
      <c r="O56" s="70"/>
    </row>
    <row r="57" spans="1:15">
      <c r="B57" s="70"/>
      <c r="C57" s="70"/>
      <c r="D57" s="70"/>
      <c r="E57" s="70"/>
      <c r="F57" s="70"/>
      <c r="G57" s="70"/>
      <c r="H57" s="70"/>
      <c r="I57" s="70"/>
      <c r="J57" s="70"/>
      <c r="K57" s="70"/>
      <c r="L57" s="70"/>
      <c r="M57" s="70"/>
      <c r="N57" s="70"/>
      <c r="O57" s="70"/>
    </row>
    <row r="58" spans="1:15">
      <c r="B58" s="70"/>
      <c r="C58" s="70"/>
      <c r="D58" s="70"/>
      <c r="E58" s="70"/>
      <c r="F58" s="70"/>
      <c r="G58" s="70"/>
      <c r="H58" s="70"/>
      <c r="I58" s="70"/>
      <c r="J58" s="70"/>
      <c r="K58" s="70"/>
      <c r="L58" s="70"/>
      <c r="M58" s="70"/>
      <c r="N58" s="70"/>
      <c r="O58" s="70"/>
    </row>
    <row r="59" spans="1:15">
      <c r="B59" s="70"/>
      <c r="C59" s="70"/>
      <c r="D59" s="70"/>
      <c r="E59" s="70"/>
      <c r="F59" s="70"/>
      <c r="G59" s="70"/>
      <c r="H59" s="70"/>
      <c r="I59" s="70"/>
      <c r="J59" s="70"/>
      <c r="K59" s="70"/>
      <c r="L59" s="70"/>
      <c r="M59" s="70"/>
      <c r="N59" s="70"/>
      <c r="O59" s="70"/>
    </row>
    <row r="60" spans="1:15">
      <c r="B60" s="70"/>
      <c r="C60" s="70"/>
      <c r="D60" s="70"/>
      <c r="E60" s="70"/>
      <c r="F60" s="70"/>
      <c r="G60" s="70"/>
      <c r="H60" s="70"/>
      <c r="I60" s="70"/>
      <c r="J60" s="70"/>
      <c r="K60" s="70"/>
      <c r="L60" s="70"/>
      <c r="M60" s="70"/>
      <c r="N60" s="70"/>
      <c r="O60" s="70"/>
    </row>
    <row r="61" spans="1:15">
      <c r="B61" s="70"/>
      <c r="C61" s="70"/>
      <c r="D61" s="70"/>
      <c r="E61" s="70"/>
      <c r="F61" s="70"/>
      <c r="G61" s="70"/>
      <c r="H61" s="70"/>
      <c r="I61" s="70"/>
      <c r="J61" s="70"/>
      <c r="K61" s="70"/>
      <c r="L61" s="70"/>
      <c r="M61" s="70"/>
      <c r="N61" s="70"/>
      <c r="O61" s="70"/>
    </row>
    <row r="62" spans="1:15">
      <c r="B62" s="70"/>
      <c r="C62" s="70"/>
      <c r="D62" s="70"/>
      <c r="E62" s="70"/>
      <c r="F62" s="70"/>
      <c r="G62" s="70"/>
      <c r="H62" s="70"/>
      <c r="I62" s="70"/>
      <c r="J62" s="70"/>
      <c r="K62" s="70"/>
      <c r="L62" s="70"/>
      <c r="M62" s="70"/>
      <c r="N62" s="70"/>
      <c r="O62" s="70"/>
    </row>
    <row r="63" spans="1:15">
      <c r="B63" s="70"/>
      <c r="C63" s="70"/>
      <c r="D63" s="70"/>
      <c r="E63" s="70"/>
      <c r="F63" s="70"/>
      <c r="G63" s="70"/>
      <c r="H63" s="70"/>
      <c r="I63" s="70"/>
      <c r="J63" s="70"/>
      <c r="K63" s="70"/>
      <c r="L63" s="70"/>
      <c r="M63" s="70"/>
      <c r="N63" s="70"/>
      <c r="O63" s="70"/>
    </row>
    <row r="64" spans="1:15">
      <c r="B64" s="70"/>
      <c r="C64" s="70"/>
      <c r="D64" s="70"/>
      <c r="E64" s="70"/>
      <c r="F64" s="70"/>
      <c r="G64" s="70"/>
      <c r="H64" s="70"/>
      <c r="I64" s="70"/>
      <c r="J64" s="70"/>
      <c r="K64" s="70"/>
      <c r="L64" s="70"/>
      <c r="M64" s="70"/>
      <c r="N64" s="70"/>
      <c r="O64" s="70"/>
    </row>
    <row r="65" spans="2:15">
      <c r="B65" s="70"/>
      <c r="C65" s="70"/>
      <c r="D65" s="70"/>
      <c r="E65" s="70"/>
      <c r="F65" s="70"/>
      <c r="G65" s="70"/>
      <c r="H65" s="70"/>
      <c r="I65" s="70"/>
      <c r="J65" s="70"/>
      <c r="K65" s="70"/>
      <c r="L65" s="70"/>
      <c r="M65" s="70"/>
      <c r="N65" s="70"/>
      <c r="O65" s="70"/>
    </row>
    <row r="66" spans="2:15">
      <c r="B66" s="70"/>
      <c r="C66" s="70"/>
      <c r="D66" s="70"/>
      <c r="E66" s="70"/>
      <c r="F66" s="70"/>
      <c r="G66" s="70"/>
      <c r="H66" s="70"/>
      <c r="I66" s="70"/>
      <c r="J66" s="70"/>
      <c r="K66" s="70"/>
      <c r="L66" s="70"/>
      <c r="M66" s="70"/>
      <c r="N66" s="70"/>
      <c r="O66" s="70"/>
    </row>
    <row r="67" spans="2:15">
      <c r="B67" s="70"/>
      <c r="C67" s="70"/>
      <c r="D67" s="70"/>
      <c r="E67" s="70"/>
      <c r="F67" s="70"/>
      <c r="G67" s="70"/>
      <c r="H67" s="70"/>
      <c r="I67" s="70"/>
      <c r="J67" s="70"/>
      <c r="K67" s="70"/>
      <c r="L67" s="70"/>
      <c r="M67" s="70"/>
      <c r="N67" s="70"/>
      <c r="O67" s="70"/>
    </row>
    <row r="68" spans="2:15">
      <c r="B68" s="70"/>
      <c r="C68" s="70"/>
      <c r="D68" s="70"/>
      <c r="E68" s="70"/>
      <c r="F68" s="70"/>
      <c r="G68" s="70"/>
      <c r="H68" s="70"/>
      <c r="I68" s="70"/>
      <c r="J68" s="70"/>
      <c r="K68" s="70"/>
      <c r="L68" s="70"/>
      <c r="M68" s="70"/>
      <c r="N68" s="70"/>
      <c r="O68" s="70"/>
    </row>
    <row r="69" spans="2:15">
      <c r="B69" s="70"/>
      <c r="C69" s="70"/>
      <c r="D69" s="70"/>
      <c r="E69" s="70"/>
      <c r="F69" s="70"/>
      <c r="G69" s="70"/>
      <c r="H69" s="70"/>
      <c r="I69" s="70"/>
      <c r="J69" s="70"/>
      <c r="K69" s="70"/>
      <c r="L69" s="70"/>
      <c r="M69" s="70"/>
      <c r="N69" s="70"/>
      <c r="O69" s="70"/>
    </row>
    <row r="70" spans="2:15">
      <c r="B70" s="70"/>
      <c r="C70" s="70"/>
      <c r="D70" s="70"/>
      <c r="E70" s="70"/>
      <c r="F70" s="70"/>
      <c r="G70" s="70"/>
      <c r="H70" s="70"/>
      <c r="I70" s="70"/>
      <c r="J70" s="70"/>
      <c r="K70" s="70"/>
      <c r="L70" s="70"/>
      <c r="M70" s="70"/>
      <c r="N70" s="70"/>
      <c r="O70" s="70"/>
    </row>
  </sheetData>
  <sheetProtection algorithmName="SHA-512" hashValue="9o90jWaZE6VkfKHSfZNZ7YgX8seqaKn9pZ1RO+B4g6Z1/JfGST/0y1lG/b2Uth3gvsWgMrWOqhEEfXgHtY5Kjw==" saltValue="C49WhjZfmEgROKFrltyg2g==" spinCount="100000" sheet="1" selectLockedCells="1"/>
  <mergeCells count="15">
    <mergeCell ref="E50:G50"/>
    <mergeCell ref="D31:D32"/>
    <mergeCell ref="D8:F8"/>
    <mergeCell ref="D9:F9"/>
    <mergeCell ref="D10:F10"/>
    <mergeCell ref="C21:D22"/>
    <mergeCell ref="C23:C28"/>
    <mergeCell ref="D25:D26"/>
    <mergeCell ref="C29:C34"/>
    <mergeCell ref="E33:F33"/>
    <mergeCell ref="E47:G47"/>
    <mergeCell ref="E48:G48"/>
    <mergeCell ref="E49:G49"/>
    <mergeCell ref="C36:H36"/>
    <mergeCell ref="C37:H37"/>
  </mergeCells>
  <dataValidations xWindow="831" yWindow="485" count="3">
    <dataValidation type="list" allowBlank="1" showInputMessage="1" showErrorMessage="1" sqref="D8:F8" xr:uid="{00000000-0002-0000-0100-000000000000}">
      <formula1>List</formula1>
    </dataValidation>
    <dataValidation allowBlank="1" showInputMessage="1" showErrorMessage="1" promptTitle="Reminder" prompt="Please Enter a vaild number." sqref="G17 G15" xr:uid="{C2A554DE-BE49-459C-85BC-DE1FD3BBC6C2}"/>
    <dataValidation type="date" allowBlank="1" showInputMessage="1" showErrorMessage="1" sqref="D10:F10" xr:uid="{CD9BA417-5355-40A9-A18F-73410E37152D}">
      <formula1>44562</formula1>
      <formula2>44986</formula2>
    </dataValidation>
  </dataValidations>
  <pageMargins left="0.70866141732283472" right="0.70866141732283472" top="0.74803149606299213" bottom="0.74803149606299213" header="0.31496062992125984" footer="0.31496062992125984"/>
  <pageSetup paperSize="9" scale="56" orientation="portrait" r:id="rId1"/>
  <colBreaks count="1" manualBreakCount="1">
    <brk id="8" max="6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a9b921-b2a6-4acf-9a9e-35f54783dbf7">
      <Terms xmlns="http://schemas.microsoft.com/office/infopath/2007/PartnerControls"/>
    </lcf76f155ced4ddcb4097134ff3c332f>
    <TaxCatchAll xmlns="e5d7ad33-a121-4b33-839b-051c8926d75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0E76DD902874F9819780BD82C19D8" ma:contentTypeVersion="15" ma:contentTypeDescription="Create a new document." ma:contentTypeScope="" ma:versionID="036360b47a48815b60728ed1c46e1d6e">
  <xsd:schema xmlns:xsd="http://www.w3.org/2001/XMLSchema" xmlns:xs="http://www.w3.org/2001/XMLSchema" xmlns:p="http://schemas.microsoft.com/office/2006/metadata/properties" xmlns:ns2="b4a9b921-b2a6-4acf-9a9e-35f54783dbf7" xmlns:ns3="e5d7ad33-a121-4b33-839b-051c8926d75f" targetNamespace="http://schemas.microsoft.com/office/2006/metadata/properties" ma:root="true" ma:fieldsID="afaa460ec88eb39290640dbe7e2eda1d" ns2:_="" ns3:_="">
    <xsd:import namespace="b4a9b921-b2a6-4acf-9a9e-35f54783dbf7"/>
    <xsd:import namespace="e5d7ad33-a121-4b33-839b-051c8926d7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9b921-b2a6-4acf-9a9e-35f54783d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29ce0d0-c994-4e3c-9ad7-7601abb05e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7ad33-a121-4b33-839b-051c8926d75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d4a76c-69ad-4134-91fa-413e0102d9dc}" ma:internalName="TaxCatchAll" ma:showField="CatchAllData" ma:web="e5d7ad33-a121-4b33-839b-051c8926d7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2762F5-37DF-4EA9-B865-E127CBCF3CE3}">
  <ds:schemaRefs>
    <ds:schemaRef ds:uri="http://schemas.microsoft.com/sharepoint/v3/contenttype/forms"/>
  </ds:schemaRefs>
</ds:datastoreItem>
</file>

<file path=customXml/itemProps2.xml><?xml version="1.0" encoding="utf-8"?>
<ds:datastoreItem xmlns:ds="http://schemas.openxmlformats.org/officeDocument/2006/customXml" ds:itemID="{CF474268-8665-4022-95F9-A265484B0665}">
  <ds:schemaRefs>
    <ds:schemaRef ds:uri="http://schemas.microsoft.com/office/infopath/2007/PartnerControls"/>
    <ds:schemaRef ds:uri="http://schemas.microsoft.com/office/2006/documentManagement/types"/>
    <ds:schemaRef ds:uri="b4a9b921-b2a6-4acf-9a9e-35f54783dbf7"/>
    <ds:schemaRef ds:uri="http://schemas.microsoft.com/office/2006/metadata/properties"/>
    <ds:schemaRef ds:uri="http://purl.org/dc/terms/"/>
    <ds:schemaRef ds:uri="http://purl.org/dc/dcmitype/"/>
    <ds:schemaRef ds:uri="http://www.w3.org/XML/1998/namespace"/>
    <ds:schemaRef ds:uri="http://purl.org/dc/elements/1.1/"/>
    <ds:schemaRef ds:uri="http://schemas.openxmlformats.org/package/2006/metadata/core-properties"/>
    <ds:schemaRef ds:uri="e5d7ad33-a121-4b33-839b-051c8926d75f"/>
  </ds:schemaRefs>
</ds:datastoreItem>
</file>

<file path=customXml/itemProps3.xml><?xml version="1.0" encoding="utf-8"?>
<ds:datastoreItem xmlns:ds="http://schemas.openxmlformats.org/officeDocument/2006/customXml" ds:itemID="{28FDFB89-5F2F-4CC5-AF07-5A744E015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9b921-b2a6-4acf-9a9e-35f54783dbf7"/>
    <ds:schemaRef ds:uri="e5d7ad33-a121-4b33-839b-051c8926d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Client Data</vt:lpstr>
      <vt:lpstr>Demand Forms </vt:lpstr>
      <vt:lpstr>List</vt:lpstr>
      <vt:lpstr>'Demand Forms '!OLE_LINK1</vt:lpstr>
      <vt:lpstr>'Client Data'!Print_Area</vt:lpstr>
      <vt:lpstr>'Demand Forms '!Print_Area</vt:lpstr>
      <vt:lpstr>'Client Data'!Print_Titles</vt:lpstr>
    </vt:vector>
  </TitlesOfParts>
  <Manager/>
  <Company>EK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Sibley</dc:creator>
  <cp:keywords/>
  <dc:description/>
  <cp:lastModifiedBy>User</cp:lastModifiedBy>
  <cp:revision/>
  <cp:lastPrinted>2022-12-14T16:03:49Z</cp:lastPrinted>
  <dcterms:created xsi:type="dcterms:W3CDTF">2018-01-02T12:54:04Z</dcterms:created>
  <dcterms:modified xsi:type="dcterms:W3CDTF">2023-01-09T00:16:00Z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0x0101005D90E76DD902874F9819780BD82C19D8</vt:lpwstr>
  </property>
  <property fmtid="{D5CDD505-2E9C-101B-9397-08002B2CF9AE}" pid="3" name="Order">
    <vt:r8>8460600</vt:r8>
  </property>
  <property fmtid="{D5CDD505-2E9C-101B-9397-08002B2CF9AE}" pid="4" name="MediaServiceImageTags">
    <vt:lpwstr/>
  </property>
</Properties>
</file>